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KumiyukiKatou\Desktop\ブログ用\穀食主義\PNVS Ⅶ　パーフェクト・ニュートリション・ヴィーガン・シェイク・セブン\"/>
    </mc:Choice>
  </mc:AlternateContent>
  <xr:revisionPtr revIDLastSave="0" documentId="13_ncr:1_{6C146C38-8D16-4BC4-9166-73E20989D41A}" xr6:coauthVersionLast="47" xr6:coauthVersionMax="47" xr10:uidLastSave="{00000000-0000-0000-0000-000000000000}"/>
  <bookViews>
    <workbookView xWindow="-110" yWindow="-110" windowWidth="19420" windowHeight="11020" xr2:uid="{00000000-000D-0000-FFFF-FFFF00000000}"/>
  </bookViews>
  <sheets>
    <sheet name="完全栄養食のための栄養計算表" sheetId="1" r:id="rId1"/>
    <sheet name="完全栄養食のための食費計算表"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5" i="2" l="1"/>
  <c r="K15" i="2"/>
  <c r="I15" i="2"/>
  <c r="J14" i="2"/>
  <c r="L14" i="2" s="1"/>
  <c r="L13" i="2"/>
  <c r="O13" i="2" s="1"/>
  <c r="P13" i="2" s="1"/>
  <c r="J12" i="2"/>
  <c r="L12" i="2" s="1"/>
  <c r="N10" i="2"/>
  <c r="K10" i="2"/>
  <c r="I10" i="2"/>
  <c r="J9" i="2"/>
  <c r="L9" i="2" s="1"/>
  <c r="J8" i="2"/>
  <c r="L8" i="2" s="1"/>
  <c r="N6" i="2"/>
  <c r="K6" i="2"/>
  <c r="I6" i="2"/>
  <c r="J5" i="2"/>
  <c r="L5" i="2" s="1"/>
  <c r="J4" i="2"/>
  <c r="J10" i="2" s="1"/>
  <c r="L3" i="2"/>
  <c r="O3" i="2" s="1"/>
  <c r="J3" i="2"/>
  <c r="J15" i="2" s="1"/>
  <c r="J2" i="2"/>
  <c r="L2" i="2" s="1"/>
  <c r="O8" i="2" l="1"/>
  <c r="P8" i="2" s="1"/>
  <c r="M8" i="2"/>
  <c r="O9" i="2"/>
  <c r="P9" i="2" s="1"/>
  <c r="M9" i="2"/>
  <c r="O5" i="2"/>
  <c r="P5" i="2" s="1"/>
  <c r="M5" i="2"/>
  <c r="P3" i="2"/>
  <c r="M12" i="2"/>
  <c r="O12" i="2"/>
  <c r="P12" i="2" s="1"/>
  <c r="M14" i="2"/>
  <c r="O14" i="2"/>
  <c r="P14" i="2" s="1"/>
  <c r="L4" i="2"/>
  <c r="M13" i="2"/>
  <c r="J6" i="2"/>
  <c r="M3" i="2"/>
  <c r="L6" i="2"/>
  <c r="M2" i="2"/>
  <c r="O2" i="2"/>
  <c r="P2" i="2" s="1"/>
  <c r="O4" i="2" l="1"/>
  <c r="M4" i="2"/>
  <c r="M6" i="2" s="1"/>
  <c r="L10" i="2"/>
  <c r="L15" i="2"/>
  <c r="M10" i="2"/>
  <c r="M15" i="2" l="1"/>
  <c r="P4" i="2"/>
  <c r="O10" i="2"/>
  <c r="O15" i="2"/>
  <c r="O6" i="2"/>
  <c r="P6" i="2" l="1"/>
  <c r="P15" i="2"/>
  <c r="P10" i="2"/>
  <c r="O20" i="1" l="1"/>
  <c r="P20" i="1"/>
  <c r="O21" i="1"/>
  <c r="P21" i="1"/>
  <c r="Y21" i="1" s="1"/>
  <c r="O22" i="1"/>
  <c r="P22" i="1"/>
  <c r="T22" i="1" s="1"/>
  <c r="U22" i="1"/>
  <c r="V22" i="1"/>
  <c r="O23" i="1"/>
  <c r="P23" i="1"/>
  <c r="T23" i="1" s="1"/>
  <c r="O24" i="1"/>
  <c r="P24" i="1"/>
  <c r="Y24" i="1" s="1"/>
  <c r="AH24" i="1"/>
  <c r="AI24" i="1"/>
  <c r="AJ24" i="1"/>
  <c r="AK24" i="1"/>
  <c r="AL24" i="1"/>
  <c r="AM24" i="1"/>
  <c r="AN24" i="1"/>
  <c r="AO24" i="1"/>
  <c r="AP24" i="1"/>
  <c r="AQ24" i="1"/>
  <c r="O25" i="1"/>
  <c r="P25" i="1"/>
  <c r="Y25" i="1" s="1"/>
  <c r="AB25" i="1" s="1"/>
  <c r="Z25" i="1" s="1"/>
  <c r="AN25" i="1"/>
  <c r="AO25" i="1"/>
  <c r="AP25" i="1"/>
  <c r="AQ25" i="1"/>
  <c r="O26" i="1"/>
  <c r="P26" i="1"/>
  <c r="T26" i="1" s="1"/>
  <c r="U26" i="1"/>
  <c r="V26" i="1"/>
  <c r="O27" i="1"/>
  <c r="P27" i="1"/>
  <c r="T27" i="1" s="1"/>
  <c r="U27" i="1"/>
  <c r="V27" i="1"/>
  <c r="O28" i="1"/>
  <c r="P28" i="1"/>
  <c r="T28" i="1" s="1"/>
  <c r="U28" i="1"/>
  <c r="V28" i="1"/>
  <c r="O29" i="1"/>
  <c r="P29" i="1"/>
  <c r="T29" i="1" s="1"/>
  <c r="U29" i="1"/>
  <c r="V29" i="1"/>
  <c r="O30" i="1"/>
  <c r="P30" i="1"/>
  <c r="T30" i="1" s="1"/>
  <c r="U30" i="1"/>
  <c r="V30" i="1"/>
  <c r="Y23" i="1" l="1"/>
  <c r="AB23" i="1" s="1"/>
  <c r="Z23" i="1" s="1"/>
  <c r="Y29" i="1"/>
  <c r="T25" i="1"/>
  <c r="AB24" i="1"/>
  <c r="Z24" i="1" s="1"/>
  <c r="Z28" i="1"/>
  <c r="T21" i="1"/>
  <c r="Z29" i="1"/>
  <c r="Y28" i="1"/>
  <c r="T24" i="1"/>
  <c r="Y26" i="1" l="1"/>
  <c r="Z26" i="1"/>
  <c r="AB26" i="1"/>
  <c r="P8" i="1" l="1"/>
  <c r="M8" i="1"/>
  <c r="C4" i="1" l="1"/>
  <c r="C7" i="1" s="1"/>
  <c r="C9" i="1"/>
  <c r="C13" i="1"/>
  <c r="C15" i="1" s="1"/>
  <c r="C14" i="1"/>
  <c r="C16" i="1" s="1"/>
  <c r="AZ21" i="1" l="1"/>
  <c r="AY21" i="1"/>
  <c r="AR21" i="1"/>
  <c r="AX21" i="1"/>
  <c r="AS21" i="1"/>
  <c r="R21" i="1"/>
  <c r="AT21" i="1"/>
  <c r="AU21" i="1"/>
  <c r="Q21" i="1"/>
  <c r="AW21" i="1"/>
  <c r="BL21" i="1"/>
  <c r="BE21" i="1"/>
  <c r="BI21" i="1"/>
  <c r="BB21" i="1"/>
  <c r="BD21" i="1"/>
  <c r="BG21" i="1"/>
  <c r="AZ56" i="1"/>
  <c r="BM21" i="1"/>
  <c r="BF21" i="1"/>
  <c r="BK21" i="1"/>
  <c r="AY56" i="1"/>
  <c r="BH21" i="1"/>
  <c r="BA21" i="1"/>
  <c r="BJ21" i="1"/>
  <c r="BC21" i="1"/>
  <c r="C5" i="1"/>
  <c r="AQ68" i="1"/>
  <c r="AP68" i="1"/>
  <c r="AO68" i="1"/>
  <c r="AN68" i="1"/>
  <c r="AP65" i="1"/>
  <c r="AQ65" i="1"/>
  <c r="V21" i="1" l="1"/>
  <c r="R23" i="1"/>
  <c r="V23" i="1" s="1"/>
  <c r="R25" i="1"/>
  <c r="V25" i="1" s="1"/>
  <c r="R24" i="1"/>
  <c r="V24" i="1" s="1"/>
  <c r="BG68" i="1"/>
  <c r="BG23" i="1"/>
  <c r="BG25" i="1"/>
  <c r="BG24" i="1"/>
  <c r="BD68" i="1"/>
  <c r="BD24" i="1"/>
  <c r="BD25" i="1"/>
  <c r="BD23" i="1"/>
  <c r="AS24" i="1"/>
  <c r="AS25" i="1"/>
  <c r="AS65" i="1" s="1"/>
  <c r="AS23" i="1"/>
  <c r="BK68" i="1"/>
  <c r="BK24" i="1"/>
  <c r="BK25" i="1"/>
  <c r="BK23" i="1"/>
  <c r="BF68" i="1"/>
  <c r="BE25" i="1"/>
  <c r="BE24" i="1"/>
  <c r="BE23" i="1"/>
  <c r="AX23" i="1"/>
  <c r="AX24" i="1"/>
  <c r="AX25" i="1"/>
  <c r="BJ68" i="1"/>
  <c r="BJ23" i="1"/>
  <c r="BJ24" i="1"/>
  <c r="BJ25" i="1"/>
  <c r="AT23" i="1"/>
  <c r="AT24" i="1"/>
  <c r="AT25" i="1"/>
  <c r="AT65" i="1" s="1"/>
  <c r="BF56" i="1"/>
  <c r="BF23" i="1"/>
  <c r="BF24" i="1"/>
  <c r="BF25" i="1"/>
  <c r="BL68" i="1"/>
  <c r="BL24" i="1"/>
  <c r="BL25" i="1"/>
  <c r="BL23" i="1"/>
  <c r="AR25" i="1"/>
  <c r="AR23" i="1"/>
  <c r="AR24" i="1"/>
  <c r="AU25" i="1"/>
  <c r="AU23" i="1"/>
  <c r="AU24" i="1"/>
  <c r="BH68" i="1"/>
  <c r="BH25" i="1"/>
  <c r="BH24" i="1"/>
  <c r="BH23" i="1"/>
  <c r="BI68" i="1"/>
  <c r="BI24" i="1"/>
  <c r="BI25" i="1"/>
  <c r="BI23" i="1"/>
  <c r="BM68" i="1"/>
  <c r="BM25" i="1"/>
  <c r="BM24" i="1"/>
  <c r="BM23" i="1"/>
  <c r="AW25" i="1"/>
  <c r="AW65" i="1" s="1"/>
  <c r="AW23" i="1"/>
  <c r="AW24" i="1"/>
  <c r="AY23" i="1"/>
  <c r="AY24" i="1"/>
  <c r="AY25" i="1"/>
  <c r="BA56" i="1"/>
  <c r="BA24" i="1"/>
  <c r="BA25" i="1"/>
  <c r="BA23" i="1"/>
  <c r="BB68" i="1"/>
  <c r="BB24" i="1"/>
  <c r="BB25" i="1"/>
  <c r="BB23" i="1"/>
  <c r="BC68" i="1"/>
  <c r="BC24" i="1"/>
  <c r="BC23" i="1"/>
  <c r="BC25" i="1"/>
  <c r="Q25" i="1"/>
  <c r="U25" i="1" s="1"/>
  <c r="U21" i="1"/>
  <c r="Q24" i="1"/>
  <c r="U24" i="1" s="1"/>
  <c r="Q23" i="1"/>
  <c r="U23" i="1" s="1"/>
  <c r="AZ23" i="1"/>
  <c r="AZ24" i="1"/>
  <c r="AZ25" i="1"/>
  <c r="AR56" i="1"/>
  <c r="AW68" i="1"/>
  <c r="AX56" i="1"/>
  <c r="AT68" i="1"/>
  <c r="AR68" i="1"/>
  <c r="AR65" i="1"/>
  <c r="BB56" i="1"/>
  <c r="AX68" i="1"/>
  <c r="BE68" i="1"/>
  <c r="AW56" i="1"/>
  <c r="BE56" i="1"/>
  <c r="AY68" i="1"/>
  <c r="BA68" i="1"/>
  <c r="AS56" i="1"/>
  <c r="AS68" i="1"/>
  <c r="AU68" i="1"/>
  <c r="AU65" i="1"/>
  <c r="AZ68" i="1"/>
  <c r="Y31" i="1"/>
  <c r="Z31" i="1"/>
  <c r="Q68" i="1" l="1"/>
  <c r="R68" i="1"/>
  <c r="O68" i="1" l="1"/>
  <c r="P68" i="1"/>
  <c r="P67" i="1"/>
  <c r="Y38" i="1" s="1"/>
  <c r="BI56" i="1" l="1"/>
  <c r="BJ56" i="1"/>
  <c r="BK56"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9" i="1"/>
  <c r="R56" i="1"/>
  <c r="Q56" i="1"/>
  <c r="AX65" i="1"/>
  <c r="BB65" i="1"/>
  <c r="BA65" i="1"/>
  <c r="BF65" i="1"/>
  <c r="BE65" i="1"/>
  <c r="BI65" i="1"/>
  <c r="BJ65" i="1"/>
  <c r="AZ65" i="1"/>
  <c r="AY65" i="1"/>
  <c r="BK65" i="1"/>
  <c r="BL65" i="1"/>
  <c r="BH65" i="1"/>
  <c r="BG65" i="1"/>
  <c r="BD65" i="1"/>
  <c r="BC65" i="1"/>
  <c r="P64" i="1"/>
  <c r="P66" i="1"/>
  <c r="Y39" i="1" s="1"/>
  <c r="AQ56" i="1" l="1"/>
  <c r="AP56" i="1"/>
  <c r="BC56" i="1"/>
  <c r="BM56" i="1"/>
  <c r="BL56" i="1"/>
  <c r="AT56" i="1" l="1"/>
  <c r="AU56" i="1"/>
  <c r="BH56" i="1"/>
  <c r="BG56" i="1"/>
  <c r="BD56" i="1"/>
  <c r="C42" i="2"/>
  <c r="C35" i="2"/>
  <c r="C21" i="2"/>
  <c r="C28" i="2"/>
  <c r="T2" i="2"/>
  <c r="R2" i="2"/>
  <c r="V2" i="2" l="1"/>
  <c r="W2" i="2" l="1"/>
  <c r="T14" i="2"/>
  <c r="R14" i="2"/>
  <c r="T13" i="2"/>
  <c r="R13" i="2"/>
  <c r="T12" i="2"/>
  <c r="R12" i="2"/>
  <c r="T9" i="2"/>
  <c r="R9" i="2"/>
  <c r="T8" i="2"/>
  <c r="R8" i="2"/>
  <c r="T5" i="2"/>
  <c r="R5" i="2"/>
  <c r="T4" i="2"/>
  <c r="R4" i="2"/>
  <c r="T3" i="2"/>
  <c r="R3" i="2"/>
  <c r="U2" i="2" l="1"/>
  <c r="S2" i="2"/>
  <c r="V5" i="2" l="1"/>
  <c r="V12" i="2"/>
  <c r="T10" i="2"/>
  <c r="R10" i="2"/>
  <c r="T6" i="2"/>
  <c r="R6" i="2"/>
  <c r="V6" i="2"/>
  <c r="V3" i="2"/>
  <c r="V4" i="2"/>
  <c r="V13" i="2"/>
  <c r="V8" i="2"/>
  <c r="V9" i="2"/>
  <c r="V14" i="2"/>
  <c r="T15" i="2"/>
  <c r="R15" i="2"/>
  <c r="V10" i="2"/>
  <c r="V15" i="2" l="1"/>
  <c r="W13" i="2"/>
  <c r="W5" i="2"/>
  <c r="W14" i="2"/>
  <c r="W12" i="2"/>
  <c r="W4" i="2"/>
  <c r="W8" i="2"/>
  <c r="U13" i="2" l="1"/>
  <c r="S5" i="2"/>
  <c r="U3" i="2"/>
  <c r="S3" i="2"/>
  <c r="U14" i="2"/>
  <c r="S14" i="2"/>
  <c r="W6" i="2"/>
  <c r="W9" i="2"/>
  <c r="U12" i="2"/>
  <c r="S12" i="2"/>
  <c r="W10" i="2"/>
  <c r="W3" i="2"/>
  <c r="S4" i="2"/>
  <c r="U4" i="2"/>
  <c r="U8" i="2"/>
  <c r="S8" i="2"/>
  <c r="C41" i="2"/>
  <c r="P65" i="1"/>
  <c r="S13" i="2" l="1"/>
  <c r="Z34" i="1"/>
  <c r="Y34" i="1"/>
  <c r="U5" i="2"/>
  <c r="S9" i="2"/>
  <c r="U9" i="2"/>
  <c r="S6" i="2"/>
  <c r="U6" i="2"/>
  <c r="S10" i="2"/>
  <c r="U10" i="2"/>
  <c r="C43" i="2"/>
  <c r="C45" i="2" s="1"/>
  <c r="U15" i="2"/>
  <c r="C34" i="2" s="1"/>
  <c r="S15" i="2"/>
  <c r="C20" i="2"/>
  <c r="W15" i="2"/>
  <c r="P69" i="1"/>
  <c r="T69" i="1" s="1"/>
  <c r="V69" i="1"/>
  <c r="U69" i="1"/>
  <c r="T66" i="1"/>
  <c r="U66" i="1"/>
  <c r="V66" i="1"/>
  <c r="T67" i="1"/>
  <c r="U67" i="1"/>
  <c r="V67"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U65" i="1"/>
  <c r="U64" i="1"/>
  <c r="U63" i="1"/>
  <c r="U62" i="1"/>
  <c r="U61" i="1"/>
  <c r="U59" i="1"/>
  <c r="U60"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Z30" i="1" l="1"/>
  <c r="Y30" i="1"/>
  <c r="Y36" i="1"/>
  <c r="Z36" i="1"/>
  <c r="Y32" i="1"/>
  <c r="Z32" i="1"/>
  <c r="Y35" i="1"/>
  <c r="Z35" i="1"/>
  <c r="C27" i="2"/>
  <c r="C29" i="2" s="1"/>
  <c r="C31" i="2" s="1"/>
  <c r="Y42" i="1"/>
  <c r="T65" i="1"/>
  <c r="T64" i="1"/>
  <c r="T63" i="1"/>
  <c r="T62" i="1"/>
  <c r="T61" i="1"/>
  <c r="T59" i="1"/>
  <c r="T60"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C22" i="2"/>
  <c r="C24" i="2" s="1"/>
  <c r="C36" i="2" l="1"/>
  <c r="C38" i="2" s="1"/>
</calcChain>
</file>

<file path=xl/sharedStrings.xml><?xml version="1.0" encoding="utf-8"?>
<sst xmlns="http://schemas.openxmlformats.org/spreadsheetml/2006/main" count="764" uniqueCount="445">
  <si>
    <t xml:space="preserve"> </t>
    <phoneticPr fontId="1"/>
  </si>
  <si>
    <t>一日摂取量</t>
    <rPh sb="0" eb="2">
      <t>ツイタチ</t>
    </rPh>
    <rPh sb="1" eb="2">
      <t>セイイチ</t>
    </rPh>
    <rPh sb="2" eb="4">
      <t>セッシュ</t>
    </rPh>
    <rPh sb="4" eb="5">
      <t>リョウ</t>
    </rPh>
    <phoneticPr fontId="1"/>
  </si>
  <si>
    <t>エネルギー/kcal</t>
    <phoneticPr fontId="1"/>
  </si>
  <si>
    <t>水分/g</t>
    <rPh sb="0" eb="2">
      <t>スイブン</t>
    </rPh>
    <phoneticPr fontId="1"/>
  </si>
  <si>
    <t>タンパク質/g</t>
    <rPh sb="4" eb="5">
      <t>シツ</t>
    </rPh>
    <phoneticPr fontId="1"/>
  </si>
  <si>
    <t>脂質/g</t>
    <rPh sb="0" eb="2">
      <t>シシツ</t>
    </rPh>
    <phoneticPr fontId="1"/>
  </si>
  <si>
    <t>炭水化物/g</t>
    <rPh sb="0" eb="4">
      <t>タンスイカブツ</t>
    </rPh>
    <phoneticPr fontId="1"/>
  </si>
  <si>
    <t>ナトリウム/mg</t>
    <phoneticPr fontId="1"/>
  </si>
  <si>
    <t>カリウム/mg</t>
    <phoneticPr fontId="1"/>
  </si>
  <si>
    <t>カルシウム/mg</t>
    <phoneticPr fontId="1"/>
  </si>
  <si>
    <t>マグネシウム/mg</t>
    <phoneticPr fontId="1"/>
  </si>
  <si>
    <t>リン/mg</t>
    <phoneticPr fontId="1"/>
  </si>
  <si>
    <t>鉄/mg</t>
    <rPh sb="0" eb="1">
      <t>テツ</t>
    </rPh>
    <phoneticPr fontId="1"/>
  </si>
  <si>
    <t>亜鉛/mg</t>
    <rPh sb="0" eb="2">
      <t>アエン</t>
    </rPh>
    <phoneticPr fontId="1"/>
  </si>
  <si>
    <t>銅/mg</t>
    <rPh sb="0" eb="1">
      <t>ドウ</t>
    </rPh>
    <phoneticPr fontId="1"/>
  </si>
  <si>
    <t>マンガン/mg</t>
    <phoneticPr fontId="1"/>
  </si>
  <si>
    <t>ヨウ素/µg</t>
    <rPh sb="2" eb="3">
      <t>ソ</t>
    </rPh>
    <phoneticPr fontId="1"/>
  </si>
  <si>
    <t>セレン/µg</t>
    <phoneticPr fontId="1"/>
  </si>
  <si>
    <t>クロム/µg</t>
    <phoneticPr fontId="1"/>
  </si>
  <si>
    <t>モリブデン/µg</t>
    <phoneticPr fontId="1"/>
  </si>
  <si>
    <t>ビタミンA/µg</t>
    <phoneticPr fontId="1"/>
  </si>
  <si>
    <t>ビタミンD/µg</t>
    <phoneticPr fontId="1"/>
  </si>
  <si>
    <t>ビタミンE（α）/mg</t>
    <phoneticPr fontId="1"/>
  </si>
  <si>
    <t>ビタミンＥ（β）/mg</t>
    <phoneticPr fontId="1"/>
  </si>
  <si>
    <t>ビタミンＥ（γ）/mg</t>
    <phoneticPr fontId="1"/>
  </si>
  <si>
    <t>ビタミンＥ（δ）/mg</t>
    <phoneticPr fontId="1"/>
  </si>
  <si>
    <t>ビタミンK/µg</t>
    <phoneticPr fontId="1"/>
  </si>
  <si>
    <t>ビタミンB1/mg</t>
    <phoneticPr fontId="1"/>
  </si>
  <si>
    <t>ビタミンB2/mg</t>
    <phoneticPr fontId="1"/>
  </si>
  <si>
    <t>ナイアシン/mg</t>
    <phoneticPr fontId="1"/>
  </si>
  <si>
    <t>ビタミンB6/mg</t>
    <phoneticPr fontId="1"/>
  </si>
  <si>
    <t>ビタミンB12/µg</t>
    <phoneticPr fontId="1"/>
  </si>
  <si>
    <t>葉酸/µg</t>
    <rPh sb="0" eb="2">
      <t>ヨウサン</t>
    </rPh>
    <phoneticPr fontId="1"/>
  </si>
  <si>
    <t>パントテン酸/mg</t>
    <rPh sb="5" eb="6">
      <t>サン</t>
    </rPh>
    <phoneticPr fontId="1"/>
  </si>
  <si>
    <t>ビオチン/µg</t>
    <phoneticPr fontId="1"/>
  </si>
  <si>
    <t>ビタミンC/mg</t>
    <phoneticPr fontId="1"/>
  </si>
  <si>
    <t>飽和脂肪酸/g</t>
    <rPh sb="0" eb="2">
      <t>ホウワ</t>
    </rPh>
    <rPh sb="2" eb="5">
      <t>シボウサン</t>
    </rPh>
    <phoneticPr fontId="1"/>
  </si>
  <si>
    <t>一価不飽和脂肪酸/g</t>
    <rPh sb="0" eb="2">
      <t>イッカ</t>
    </rPh>
    <rPh sb="2" eb="3">
      <t>フ</t>
    </rPh>
    <rPh sb="3" eb="5">
      <t>ホウワ</t>
    </rPh>
    <rPh sb="5" eb="8">
      <t>シボウサン</t>
    </rPh>
    <phoneticPr fontId="1"/>
  </si>
  <si>
    <t>多価不飽和脂肪酸/g</t>
    <rPh sb="0" eb="1">
      <t>オオ</t>
    </rPh>
    <rPh sb="2" eb="3">
      <t>フ</t>
    </rPh>
    <rPh sb="3" eb="5">
      <t>ホウワ</t>
    </rPh>
    <rPh sb="5" eb="8">
      <t>シボウサン</t>
    </rPh>
    <phoneticPr fontId="1"/>
  </si>
  <si>
    <t>水溶性食物繊維/g</t>
    <rPh sb="0" eb="3">
      <t>スイヨウセイ</t>
    </rPh>
    <rPh sb="3" eb="5">
      <t>ショクモツ</t>
    </rPh>
    <rPh sb="5" eb="7">
      <t>センイ</t>
    </rPh>
    <phoneticPr fontId="1"/>
  </si>
  <si>
    <t>不溶性食物繊維/g</t>
    <rPh sb="0" eb="2">
      <t>フヨウ</t>
    </rPh>
    <rPh sb="2" eb="3">
      <t>セイ</t>
    </rPh>
    <rPh sb="3" eb="5">
      <t>ショクモツ</t>
    </rPh>
    <rPh sb="5" eb="7">
      <t>センイ</t>
    </rPh>
    <phoneticPr fontId="1"/>
  </si>
  <si>
    <t>食物繊維総量/g</t>
    <rPh sb="0" eb="2">
      <t>ショクモツ</t>
    </rPh>
    <rPh sb="2" eb="4">
      <t>センイ</t>
    </rPh>
    <rPh sb="4" eb="6">
      <t>ソウリョウ</t>
    </rPh>
    <phoneticPr fontId="1"/>
  </si>
  <si>
    <t>食塩相当量/g</t>
    <rPh sb="0" eb="1">
      <t>ショク</t>
    </rPh>
    <rPh sb="1" eb="2">
      <t>シオ</t>
    </rPh>
    <rPh sb="2" eb="4">
      <t>ソウトウ</t>
    </rPh>
    <rPh sb="4" eb="5">
      <t>リョウ</t>
    </rPh>
    <phoneticPr fontId="1"/>
  </si>
  <si>
    <t>糖質総量/g</t>
    <rPh sb="0" eb="2">
      <t>トウシツ</t>
    </rPh>
    <rPh sb="2" eb="4">
      <t>ソウリョウ</t>
    </rPh>
    <phoneticPr fontId="1"/>
  </si>
  <si>
    <t>???</t>
    <phoneticPr fontId="1"/>
  </si>
  <si>
    <t>1.5~2.5L</t>
    <phoneticPr fontId="1"/>
  </si>
  <si>
    <t>600(塩1.5)</t>
    <rPh sb="4" eb="5">
      <t>シオ</t>
    </rPh>
    <phoneticPr fontId="1"/>
  </si>
  <si>
    <t>20g以上</t>
    <rPh sb="3" eb="5">
      <t>イジョウ</t>
    </rPh>
    <phoneticPr fontId="1"/>
  </si>
  <si>
    <t>33歳男（私）</t>
    <rPh sb="2" eb="3">
      <t>サイ</t>
    </rPh>
    <rPh sb="3" eb="4">
      <t>オトコ</t>
    </rPh>
    <rPh sb="5" eb="6">
      <t>ワタシ</t>
    </rPh>
    <phoneticPr fontId="1"/>
  </si>
  <si>
    <t>ビタミンB12は培養した菌由来のサプリやニュートリショナルイーストから！</t>
    <rPh sb="8" eb="10">
      <t>バイヨウ</t>
    </rPh>
    <rPh sb="12" eb="13">
      <t>キン</t>
    </rPh>
    <rPh sb="13" eb="15">
      <t>ユライ</t>
    </rPh>
    <phoneticPr fontId="1"/>
  </si>
  <si>
    <t>ビタミンAはベータカロテン経由で摂ろう！　ニンジン、モロヘイヤ、カボチャ、杏、マンゴー。</t>
    <rPh sb="13" eb="15">
      <t>ケイユ</t>
    </rPh>
    <rPh sb="16" eb="17">
      <t>ト</t>
    </rPh>
    <rPh sb="37" eb="38">
      <t>アンズ</t>
    </rPh>
    <phoneticPr fontId="1"/>
  </si>
  <si>
    <t>抗酸化物質が豊富なベリーを食べよう！　イチゴで食道癌が治った事例があるよ！</t>
    <rPh sb="0" eb="3">
      <t>コウサンカ</t>
    </rPh>
    <rPh sb="3" eb="5">
      <t>ブッシツ</t>
    </rPh>
    <rPh sb="6" eb="8">
      <t>ホウフ</t>
    </rPh>
    <rPh sb="13" eb="14">
      <t>タ</t>
    </rPh>
    <rPh sb="23" eb="25">
      <t>ショクドウ</t>
    </rPh>
    <rPh sb="25" eb="26">
      <t>ガン</t>
    </rPh>
    <rPh sb="27" eb="28">
      <t>ナオ</t>
    </rPh>
    <rPh sb="30" eb="32">
      <t>ジレイ</t>
    </rPh>
    <phoneticPr fontId="1"/>
  </si>
  <si>
    <t>※栄養学トリビア</t>
    <rPh sb="1" eb="4">
      <t>エイヨウガク</t>
    </rPh>
    <phoneticPr fontId="1"/>
  </si>
  <si>
    <t>食前の筋トレ、食前のフルーツ、食前の飲酢、食前の飲水でダイエットをしよう！</t>
    <rPh sb="0" eb="2">
      <t>ショクゼン</t>
    </rPh>
    <rPh sb="3" eb="4">
      <t>キン</t>
    </rPh>
    <rPh sb="7" eb="9">
      <t>ショクゼン</t>
    </rPh>
    <rPh sb="15" eb="17">
      <t>ショクゼン</t>
    </rPh>
    <rPh sb="18" eb="19">
      <t>ノ</t>
    </rPh>
    <rPh sb="19" eb="20">
      <t>ス</t>
    </rPh>
    <rPh sb="21" eb="23">
      <t>ショクゼン</t>
    </rPh>
    <rPh sb="24" eb="26">
      <t>インスイ</t>
    </rPh>
    <phoneticPr fontId="1"/>
  </si>
  <si>
    <t>植物性の全体食、植物タンパク質、自然食、カラフルな野菜や果物を食べよう！</t>
    <rPh sb="0" eb="3">
      <t>ショクブツセイ</t>
    </rPh>
    <rPh sb="4" eb="6">
      <t>ゼンタイ</t>
    </rPh>
    <rPh sb="6" eb="7">
      <t>ショク</t>
    </rPh>
    <rPh sb="8" eb="10">
      <t>ショクブツ</t>
    </rPh>
    <rPh sb="14" eb="15">
      <t>シツ</t>
    </rPh>
    <rPh sb="16" eb="19">
      <t>シゼンショク</t>
    </rPh>
    <rPh sb="25" eb="27">
      <t>ヤサイ</t>
    </rPh>
    <rPh sb="28" eb="30">
      <t>クダモノ</t>
    </rPh>
    <rPh sb="31" eb="32">
      <t>タ</t>
    </rPh>
    <phoneticPr fontId="1"/>
  </si>
  <si>
    <t>オメガ3脂肪酸</t>
    <rPh sb="4" eb="7">
      <t>シボウサン</t>
    </rPh>
    <phoneticPr fontId="1"/>
  </si>
  <si>
    <t>オメガ6脂肪酸</t>
    <rPh sb="4" eb="7">
      <t>シボウサン</t>
    </rPh>
    <phoneticPr fontId="1"/>
  </si>
  <si>
    <t>オメガ6脂肪酸</t>
    <phoneticPr fontId="1"/>
  </si>
  <si>
    <t>☆合計１</t>
    <rPh sb="1" eb="3">
      <t>ゴウケイ</t>
    </rPh>
    <phoneticPr fontId="1"/>
  </si>
  <si>
    <t>☆合計２</t>
    <rPh sb="1" eb="3">
      <t>ゴウケイ</t>
    </rPh>
    <phoneticPr fontId="1"/>
  </si>
  <si>
    <t>☆合計３</t>
    <rPh sb="1" eb="3">
      <t>ゴウケイ</t>
    </rPh>
    <phoneticPr fontId="1"/>
  </si>
  <si>
    <t>数</t>
    <rPh sb="0" eb="1">
      <t>カズ</t>
    </rPh>
    <phoneticPr fontId="1"/>
  </si>
  <si>
    <t>消費支出</t>
    <rPh sb="0" eb="2">
      <t>ショウヒ</t>
    </rPh>
    <rPh sb="2" eb="4">
      <t>シシュツ</t>
    </rPh>
    <phoneticPr fontId="1"/>
  </si>
  <si>
    <t>食費÷消費支出</t>
    <rPh sb="0" eb="2">
      <t>ショクヒ</t>
    </rPh>
    <rPh sb="3" eb="5">
      <t>ショウヒ</t>
    </rPh>
    <rPh sb="5" eb="7">
      <t>シシュツ</t>
    </rPh>
    <phoneticPr fontId="1"/>
  </si>
  <si>
    <t xml:space="preserve"> 栄養成分／食品名</t>
    <rPh sb="1" eb="3">
      <t>エイヨウ</t>
    </rPh>
    <rPh sb="3" eb="5">
      <t>セイブン</t>
    </rPh>
    <rPh sb="6" eb="9">
      <t>ショクヒンメイ</t>
    </rPh>
    <phoneticPr fontId="1"/>
  </si>
  <si>
    <t xml:space="preserve">  栄養成分</t>
    <rPh sb="2" eb="4">
      <t>エイヨウ</t>
    </rPh>
    <rPh sb="4" eb="6">
      <t>セイブン</t>
    </rPh>
    <phoneticPr fontId="1"/>
  </si>
  <si>
    <t>１００倍すると</t>
    <rPh sb="3" eb="4">
      <t>バイ</t>
    </rPh>
    <phoneticPr fontId="1"/>
  </si>
  <si>
    <t>エンゲル係数は２５％が平均。高いと問題があり、低いほど食費節約できている。</t>
    <rPh sb="4" eb="6">
      <t>ケイスウ</t>
    </rPh>
    <rPh sb="11" eb="13">
      <t>ヘイキン</t>
    </rPh>
    <rPh sb="14" eb="15">
      <t>タカ</t>
    </rPh>
    <rPh sb="17" eb="19">
      <t>モンダイ</t>
    </rPh>
    <rPh sb="23" eb="24">
      <t>ヒク</t>
    </rPh>
    <rPh sb="27" eb="29">
      <t>ショクヒ</t>
    </rPh>
    <rPh sb="29" eb="31">
      <t>セツヤク</t>
    </rPh>
    <phoneticPr fontId="1"/>
  </si>
  <si>
    <t>米消費量が世界最大で、同時に世界一肥満率が低いバングラデシュを見ると米が痩せることが分る！</t>
    <rPh sb="0" eb="1">
      <t>コメ</t>
    </rPh>
    <rPh sb="1" eb="4">
      <t>ショウヒリョウ</t>
    </rPh>
    <rPh sb="5" eb="7">
      <t>セカイ</t>
    </rPh>
    <rPh sb="7" eb="9">
      <t>サイダイ</t>
    </rPh>
    <rPh sb="11" eb="13">
      <t>ドウジ</t>
    </rPh>
    <rPh sb="14" eb="17">
      <t>セカイイチ</t>
    </rPh>
    <rPh sb="17" eb="19">
      <t>ヒマン</t>
    </rPh>
    <rPh sb="19" eb="20">
      <t>リツ</t>
    </rPh>
    <rPh sb="21" eb="22">
      <t>ヒク</t>
    </rPh>
    <rPh sb="31" eb="32">
      <t>ミ</t>
    </rPh>
    <rPh sb="34" eb="35">
      <t>コメ</t>
    </rPh>
    <rPh sb="36" eb="37">
      <t>ヤ</t>
    </rPh>
    <rPh sb="42" eb="43">
      <t>ワカ</t>
    </rPh>
    <phoneticPr fontId="1"/>
  </si>
  <si>
    <t>業務用の穀物、豆、種実などを１０ｋｇ、２０ｋｇ単位で買おう！　くず米、砕米などが安い！</t>
    <rPh sb="0" eb="3">
      <t>ギョウムヨウ</t>
    </rPh>
    <rPh sb="4" eb="6">
      <t>コクモツ</t>
    </rPh>
    <rPh sb="7" eb="8">
      <t>マメ</t>
    </rPh>
    <rPh sb="9" eb="11">
      <t>シュジツ</t>
    </rPh>
    <rPh sb="23" eb="25">
      <t>タンイ</t>
    </rPh>
    <rPh sb="26" eb="27">
      <t>カ</t>
    </rPh>
    <rPh sb="33" eb="34">
      <t>コメ</t>
    </rPh>
    <rPh sb="35" eb="36">
      <t>クダ</t>
    </rPh>
    <rPh sb="36" eb="37">
      <t>コメ</t>
    </rPh>
    <rPh sb="40" eb="41">
      <t>ヤス</t>
    </rPh>
    <phoneticPr fontId="1"/>
  </si>
  <si>
    <t>※節約食トリビア</t>
    <rPh sb="1" eb="3">
      <t>セツヤク</t>
    </rPh>
    <rPh sb="3" eb="4">
      <t>ショク</t>
    </rPh>
    <phoneticPr fontId="1"/>
  </si>
  <si>
    <t>アミノ酸スコアに拘るなかれ。アミノ酸は分解されて、別のアミノ酸に再構築されるらしい。</t>
    <rPh sb="25" eb="26">
      <t>ベツ</t>
    </rPh>
    <rPh sb="30" eb="31">
      <t>サン</t>
    </rPh>
    <phoneticPr fontId="1"/>
  </si>
  <si>
    <t>年間食費や月間食費を計算しよう！　</t>
    <rPh sb="0" eb="2">
      <t>ネンカン</t>
    </rPh>
    <rPh sb="2" eb="4">
      <t>ショクヒ</t>
    </rPh>
    <rPh sb="5" eb="7">
      <t>ゲッカン</t>
    </rPh>
    <rPh sb="7" eb="9">
      <t>ショクヒ</t>
    </rPh>
    <rPh sb="10" eb="12">
      <t>ケイサン</t>
    </rPh>
    <phoneticPr fontId="1"/>
  </si>
  <si>
    <t xml:space="preserve"> 目安００</t>
    <rPh sb="1" eb="3">
      <t>メヤス</t>
    </rPh>
    <phoneticPr fontId="1"/>
  </si>
  <si>
    <t>ナトリウム（mg）×2.54÷1,000＝食塩相当量（g）</t>
    <phoneticPr fontId="1"/>
  </si>
  <si>
    <t>食品成分データベース（https://fooddb.mext.go.jp/を活用しよう）</t>
    <phoneticPr fontId="1"/>
  </si>
  <si>
    <t>ビタミンDはサプリメントからビタミンD3を摂ろう！　エビデンス強い！</t>
  </si>
  <si>
    <t>糖質総量/g</t>
    <rPh sb="0" eb="2">
      <t>トウシツ</t>
    </rPh>
    <rPh sb="2" eb="4">
      <t>ソウリョウ</t>
    </rPh>
    <phoneticPr fontId="1"/>
  </si>
  <si>
    <t>???</t>
    <phoneticPr fontId="1"/>
  </si>
  <si>
    <t>アルコール/g</t>
    <phoneticPr fontId="1"/>
  </si>
  <si>
    <t>コレステロール/mg</t>
    <phoneticPr fontId="1"/>
  </si>
  <si>
    <t>飲むなよ！</t>
    <rPh sb="0" eb="1">
      <t>ノ</t>
    </rPh>
    <phoneticPr fontId="1"/>
  </si>
  <si>
    <t>食べるなよ！</t>
    <rPh sb="0" eb="1">
      <t>タ</t>
    </rPh>
    <phoneticPr fontId="1"/>
  </si>
  <si>
    <t>食事性コレステロールは血管に付着し、結晶化し、血管を突き破る。</t>
    <rPh sb="0" eb="3">
      <t>ショクジセイ</t>
    </rPh>
    <rPh sb="11" eb="13">
      <t>ケッカン</t>
    </rPh>
    <rPh sb="14" eb="16">
      <t>フチャク</t>
    </rPh>
    <rPh sb="18" eb="21">
      <t>ケッショウカ</t>
    </rPh>
    <rPh sb="23" eb="25">
      <t>ケッカン</t>
    </rPh>
    <rPh sb="26" eb="27">
      <t>ツ</t>
    </rPh>
    <rPh sb="28" eb="29">
      <t>ヤブ</t>
    </rPh>
    <phoneticPr fontId="1"/>
  </si>
  <si>
    <t>ワインを飲むよりもブドウジュースを飲んだ方が健康効果が高く、ぶどうジュースよりも新鮮なぶどうの方が健康効果が高い。</t>
    <rPh sb="4" eb="5">
      <t>ノ</t>
    </rPh>
    <rPh sb="17" eb="18">
      <t>ノ</t>
    </rPh>
    <rPh sb="20" eb="21">
      <t>ホウ</t>
    </rPh>
    <rPh sb="22" eb="26">
      <t>ケンコウコウカ</t>
    </rPh>
    <rPh sb="27" eb="28">
      <t>タカ</t>
    </rPh>
    <rPh sb="40" eb="42">
      <t>シンセン</t>
    </rPh>
    <rPh sb="47" eb="48">
      <t>ホウ</t>
    </rPh>
    <rPh sb="49" eb="53">
      <t>ケンコウコウカ</t>
    </rPh>
    <rPh sb="54" eb="55">
      <t>タカ</t>
    </rPh>
    <phoneticPr fontId="1"/>
  </si>
  <si>
    <t>少ない値段で、より多くの栄養を摂取できる食品を買おう！</t>
    <rPh sb="0" eb="1">
      <t>スク</t>
    </rPh>
    <rPh sb="3" eb="5">
      <t>ネダン</t>
    </rPh>
    <rPh sb="9" eb="10">
      <t>オオ</t>
    </rPh>
    <rPh sb="12" eb="14">
      <t>エイヨウ</t>
    </rPh>
    <rPh sb="15" eb="17">
      <t>セッシュ</t>
    </rPh>
    <rPh sb="20" eb="22">
      <t>ショクヒン</t>
    </rPh>
    <rPh sb="23" eb="24">
      <t>カ</t>
    </rPh>
    <phoneticPr fontId="1"/>
  </si>
  <si>
    <t>ワンランクアップしたいなら動物性食品は避けて、植物性食品だけで節約食＆完全食を作ろう！</t>
    <rPh sb="13" eb="16">
      <t>ドウブツセイ</t>
    </rPh>
    <rPh sb="16" eb="18">
      <t>ショクヒン</t>
    </rPh>
    <rPh sb="19" eb="20">
      <t>サ</t>
    </rPh>
    <rPh sb="23" eb="26">
      <t>ショクブツセイ</t>
    </rPh>
    <rPh sb="26" eb="28">
      <t>ショクヒン</t>
    </rPh>
    <rPh sb="31" eb="33">
      <t>セツヤク</t>
    </rPh>
    <rPh sb="33" eb="34">
      <t>ショク</t>
    </rPh>
    <rPh sb="35" eb="37">
      <t>カンゼン</t>
    </rPh>
    <rPh sb="37" eb="38">
      <t>ショク</t>
    </rPh>
    <rPh sb="39" eb="40">
      <t>ツク</t>
    </rPh>
    <phoneticPr fontId="1"/>
  </si>
  <si>
    <t>＊過不足栄養素</t>
    <phoneticPr fontId="1"/>
  </si>
  <si>
    <t xml:space="preserve"> 目安１２</t>
  </si>
  <si>
    <t>※腎血流量が少ないと、身体はACE２からの血圧上昇をする。</t>
    <rPh sb="1" eb="2">
      <t>ジン</t>
    </rPh>
    <rPh sb="2" eb="5">
      <t>ケツリュウリョウ</t>
    </rPh>
    <rPh sb="6" eb="7">
      <t>スク</t>
    </rPh>
    <rPh sb="11" eb="13">
      <t>カラダ</t>
    </rPh>
    <rPh sb="21" eb="23">
      <t>ケツアツ</t>
    </rPh>
    <rPh sb="23" eb="25">
      <t>ジョウショウ</t>
    </rPh>
    <phoneticPr fontId="1"/>
  </si>
  <si>
    <t>※腎血流量を増やすために運動と、水分摂取をしよう。</t>
    <rPh sb="1" eb="2">
      <t>ジン</t>
    </rPh>
    <rPh sb="2" eb="5">
      <t>ケツリュウリョウ</t>
    </rPh>
    <rPh sb="6" eb="7">
      <t>フ</t>
    </rPh>
    <rPh sb="12" eb="14">
      <t>ウンドウ</t>
    </rPh>
    <rPh sb="16" eb="18">
      <t>スイブン</t>
    </rPh>
    <rPh sb="18" eb="20">
      <t>セッシュ</t>
    </rPh>
    <phoneticPr fontId="1"/>
  </si>
  <si>
    <t>※塩分摂取でも血圧上昇からの腎血流量上昇をできる。</t>
    <rPh sb="1" eb="3">
      <t>エンブン</t>
    </rPh>
    <rPh sb="3" eb="5">
      <t>セッシュ</t>
    </rPh>
    <rPh sb="7" eb="9">
      <t>ケツアツ</t>
    </rPh>
    <rPh sb="9" eb="11">
      <t>ジョウショウ</t>
    </rPh>
    <rPh sb="14" eb="15">
      <t>ジン</t>
    </rPh>
    <rPh sb="15" eb="18">
      <t>ケツリュウリョウ</t>
    </rPh>
    <rPh sb="18" eb="20">
      <t>ジョウショウ</t>
    </rPh>
    <phoneticPr fontId="1"/>
  </si>
  <si>
    <t>P列1/3</t>
    <rPh sb="1" eb="2">
      <t>レツ</t>
    </rPh>
    <phoneticPr fontId="1"/>
  </si>
  <si>
    <t>O列の１食分</t>
    <rPh sb="1" eb="2">
      <t>レツ</t>
    </rPh>
    <rPh sb="4" eb="6">
      <t>ショクブン</t>
    </rPh>
    <phoneticPr fontId="1"/>
  </si>
  <si>
    <t>P列の１食分</t>
    <rPh sb="1" eb="2">
      <t>レツ</t>
    </rPh>
    <rPh sb="4" eb="6">
      <t>ショクブン</t>
    </rPh>
    <phoneticPr fontId="1"/>
  </si>
  <si>
    <t>一食消費量／ｇ</t>
    <rPh sb="0" eb="1">
      <t>イチ</t>
    </rPh>
    <rPh sb="1" eb="2">
      <t>ショク</t>
    </rPh>
    <rPh sb="2" eb="5">
      <t>ショウヒリョウ</t>
    </rPh>
    <phoneticPr fontId="1"/>
  </si>
  <si>
    <t>週間消費量／ｇ</t>
    <rPh sb="0" eb="2">
      <t>シュウカン</t>
    </rPh>
    <rPh sb="2" eb="5">
      <t>ショウヒリョウ</t>
    </rPh>
    <phoneticPr fontId="1"/>
  </si>
  <si>
    <t>週間費用／円</t>
    <rPh sb="0" eb="2">
      <t>シュウカン</t>
    </rPh>
    <rPh sb="2" eb="4">
      <t>ヒヨウ</t>
    </rPh>
    <rPh sb="5" eb="6">
      <t>エン</t>
    </rPh>
    <phoneticPr fontId="1"/>
  </si>
  <si>
    <t>月間費用／円</t>
    <rPh sb="0" eb="2">
      <t>ゲッカン</t>
    </rPh>
    <rPh sb="2" eb="4">
      <t>ヒヨウ</t>
    </rPh>
    <phoneticPr fontId="1"/>
  </si>
  <si>
    <t>一食費用／円</t>
    <rPh sb="0" eb="2">
      <t>イッショク</t>
    </rPh>
    <rPh sb="2" eb="4">
      <t>ヒヨウ</t>
    </rPh>
    <phoneticPr fontId="1"/>
  </si>
  <si>
    <t>月間消費量／ｇ</t>
    <rPh sb="0" eb="2">
      <t>ゲッカン</t>
    </rPh>
    <rPh sb="2" eb="5">
      <t>ショウヒリョウ</t>
    </rPh>
    <phoneticPr fontId="1"/>
  </si>
  <si>
    <t>栄養成分</t>
    <rPh sb="0" eb="4">
      <t>エイヨウセイブン</t>
    </rPh>
    <phoneticPr fontId="1"/>
  </si>
  <si>
    <t>N列の1食分</t>
    <rPh sb="1" eb="2">
      <t>レツ</t>
    </rPh>
    <rPh sb="4" eb="6">
      <t>ショクブン</t>
    </rPh>
    <phoneticPr fontId="1"/>
  </si>
  <si>
    <t>カロリー</t>
    <phoneticPr fontId="1"/>
  </si>
  <si>
    <t>ＰＦＣスコア</t>
    <phoneticPr fontId="1"/>
  </si>
  <si>
    <t>カル：マグ比</t>
    <rPh sb="5" eb="6">
      <t>ヒ</t>
    </rPh>
    <phoneticPr fontId="1"/>
  </si>
  <si>
    <t>カル：リン比</t>
    <rPh sb="5" eb="6">
      <t>ヒ</t>
    </rPh>
    <phoneticPr fontId="1"/>
  </si>
  <si>
    <t>オメガ６：オメガ３比</t>
    <rPh sb="9" eb="10">
      <t>ヒ</t>
    </rPh>
    <phoneticPr fontId="1"/>
  </si>
  <si>
    <t>ナトリウム：カリウム比</t>
    <rPh sb="10" eb="11">
      <t>ヒ</t>
    </rPh>
    <phoneticPr fontId="1"/>
  </si>
  <si>
    <t>銅：亜鉛比</t>
    <rPh sb="0" eb="1">
      <t>ドウ</t>
    </rPh>
    <rPh sb="2" eb="4">
      <t>アエン</t>
    </rPh>
    <rPh sb="4" eb="5">
      <t>ヒ</t>
    </rPh>
    <phoneticPr fontId="1"/>
  </si>
  <si>
    <t>不溶性食物繊維：水溶性食物繊維比</t>
    <rPh sb="0" eb="2">
      <t>フヨウ</t>
    </rPh>
    <rPh sb="2" eb="3">
      <t>セイ</t>
    </rPh>
    <rPh sb="3" eb="5">
      <t>ショクモツ</t>
    </rPh>
    <rPh sb="5" eb="7">
      <t>センイ</t>
    </rPh>
    <rPh sb="8" eb="15">
      <t>スイヨウセイショクモツセンイ</t>
    </rPh>
    <rPh sb="15" eb="16">
      <t>ヒ</t>
    </rPh>
    <phoneticPr fontId="1"/>
  </si>
  <si>
    <t>炭水化物：食物繊維比</t>
    <rPh sb="0" eb="4">
      <t>タンスイカブツ</t>
    </rPh>
    <rPh sb="5" eb="7">
      <t>ショクモツ</t>
    </rPh>
    <rPh sb="7" eb="9">
      <t>センイ</t>
    </rPh>
    <rPh sb="9" eb="10">
      <t>ヒ</t>
    </rPh>
    <phoneticPr fontId="1"/>
  </si>
  <si>
    <t>例：ビタミン××が１０ｍｇ不足</t>
    <rPh sb="0" eb="1">
      <t>レイ</t>
    </rPh>
    <phoneticPr fontId="1"/>
  </si>
  <si>
    <t>例：糖質が×××ｇほど多い！</t>
    <rPh sb="0" eb="1">
      <t>レイ</t>
    </rPh>
    <rPh sb="2" eb="4">
      <t>トウシツ</t>
    </rPh>
    <rPh sb="11" eb="12">
      <t>オオ</t>
    </rPh>
    <phoneticPr fontId="1"/>
  </si>
  <si>
    <t>数値</t>
    <rPh sb="0" eb="2">
      <t>スウチ</t>
    </rPh>
    <phoneticPr fontId="1"/>
  </si>
  <si>
    <t>比率名等</t>
    <rPh sb="0" eb="2">
      <t>ヒリツ</t>
    </rPh>
    <rPh sb="2" eb="3">
      <t>メイ</t>
    </rPh>
    <rPh sb="3" eb="4">
      <t>トウ</t>
    </rPh>
    <phoneticPr fontId="1"/>
  </si>
  <si>
    <t>塩分摂取量は腎血流量が多いほど控えて問題ない可能性がある。</t>
    <rPh sb="0" eb="2">
      <t>エンブン</t>
    </rPh>
    <rPh sb="2" eb="5">
      <t>セッシュリョウ</t>
    </rPh>
    <rPh sb="6" eb="7">
      <t>ジン</t>
    </rPh>
    <rPh sb="7" eb="10">
      <t>ケツリュウリョウ</t>
    </rPh>
    <rPh sb="11" eb="12">
      <t>オオ</t>
    </rPh>
    <rPh sb="15" eb="16">
      <t>ヒカ</t>
    </rPh>
    <rPh sb="18" eb="20">
      <t>モンダイ</t>
    </rPh>
    <rPh sb="22" eb="25">
      <t>カノウセイ</t>
    </rPh>
    <phoneticPr fontId="1"/>
  </si>
  <si>
    <t>アルコール</t>
    <phoneticPr fontId="1"/>
  </si>
  <si>
    <t>ヘム鉄</t>
    <phoneticPr fontId="1"/>
  </si>
  <si>
    <t>コレステロール</t>
    <phoneticPr fontId="1"/>
  </si>
  <si>
    <t>カフェイン</t>
    <phoneticPr fontId="1"/>
  </si>
  <si>
    <t>※食品成分データベースに項目がないので不明。</t>
  </si>
  <si>
    <t>※食品成分データベースに項目がないので不明。</t>
    <rPh sb="1" eb="3">
      <t>ショクヒン</t>
    </rPh>
    <rPh sb="3" eb="5">
      <t>セイブン</t>
    </rPh>
    <rPh sb="12" eb="14">
      <t>コウモク</t>
    </rPh>
    <rPh sb="19" eb="21">
      <t>フメイ</t>
    </rPh>
    <phoneticPr fontId="1"/>
  </si>
  <si>
    <t>※まだ現代栄養学は植物化学物質・腸内で生産されるビタミン類・水の摂取タイミング等の効果・酵素の効果などがすっきりと分っていません。</t>
    <rPh sb="3" eb="5">
      <t>ゲンダイ</t>
    </rPh>
    <rPh sb="5" eb="8">
      <t>エイヨウガク</t>
    </rPh>
    <rPh sb="9" eb="11">
      <t>ショクブツ</t>
    </rPh>
    <rPh sb="11" eb="13">
      <t>カガク</t>
    </rPh>
    <rPh sb="13" eb="15">
      <t>ブッシツ</t>
    </rPh>
    <rPh sb="16" eb="18">
      <t>チョウナイ</t>
    </rPh>
    <rPh sb="19" eb="21">
      <t>セイサン</t>
    </rPh>
    <rPh sb="28" eb="29">
      <t>ルイ</t>
    </rPh>
    <rPh sb="30" eb="31">
      <t>ミズ</t>
    </rPh>
    <rPh sb="32" eb="34">
      <t>セッシュ</t>
    </rPh>
    <rPh sb="39" eb="40">
      <t>トウ</t>
    </rPh>
    <rPh sb="41" eb="43">
      <t>コウカ</t>
    </rPh>
    <rPh sb="44" eb="46">
      <t>コウソ</t>
    </rPh>
    <rPh sb="47" eb="49">
      <t>コウカ</t>
    </rPh>
    <rPh sb="57" eb="58">
      <t>ワカ</t>
    </rPh>
    <phoneticPr fontId="1"/>
  </si>
  <si>
    <t>※今後の調査が待たれます。ただテレパシー（と言うより脳細胞内データ界）だとだいたい分っているそうです。</t>
    <rPh sb="22" eb="23">
      <t>イ</t>
    </rPh>
    <rPh sb="26" eb="27">
      <t>ノウ</t>
    </rPh>
    <rPh sb="27" eb="30">
      <t>サイボウナイ</t>
    </rPh>
    <rPh sb="33" eb="34">
      <t>カイ</t>
    </rPh>
    <phoneticPr fontId="1"/>
  </si>
  <si>
    <t>＊完全食を作ろう！</t>
    <rPh sb="1" eb="3">
      <t>カンゼン</t>
    </rPh>
    <rPh sb="3" eb="4">
      <t>ショク</t>
    </rPh>
    <rPh sb="5" eb="6">
      <t>ツク</t>
    </rPh>
    <phoneticPr fontId="1"/>
  </si>
  <si>
    <t>シュウ酸</t>
    <rPh sb="3" eb="4">
      <t>サン</t>
    </rPh>
    <phoneticPr fontId="1"/>
  </si>
  <si>
    <r>
      <rPr>
        <sz val="11"/>
        <color theme="1"/>
        <rFont val="Segoe UI Emoji"/>
        <family val="2"/>
      </rPr>
      <t>👉</t>
    </r>
    <r>
      <rPr>
        <sz val="11"/>
        <color theme="1"/>
        <rFont val="游ゴシック"/>
        <family val="3"/>
        <charset val="128"/>
      </rPr>
      <t>アルコールについても塩分と似たような問題があるようです。</t>
    </r>
    <rPh sb="12" eb="14">
      <t>エンブン</t>
    </rPh>
    <rPh sb="15" eb="16">
      <t>ニ</t>
    </rPh>
    <rPh sb="20" eb="22">
      <t>モンダイ</t>
    </rPh>
    <phoneticPr fontId="1"/>
  </si>
  <si>
    <t>シュウ酸/g</t>
    <rPh sb="3" eb="4">
      <t>サン</t>
    </rPh>
    <phoneticPr fontId="1"/>
  </si>
  <si>
    <t>表に加える食品は使用する食品全てではなく、代表的な１０品目程度で十分。</t>
    <phoneticPr fontId="1"/>
  </si>
  <si>
    <t>※栄養比率等の自動計算表</t>
    <rPh sb="1" eb="6">
      <t>エイヨウヒリツトウ</t>
    </rPh>
    <rPh sb="7" eb="12">
      <t>ジドウケイサンヒョウ</t>
    </rPh>
    <phoneticPr fontId="1"/>
  </si>
  <si>
    <t>※PFCのカロリーに対しての％参照元</t>
    <rPh sb="10" eb="11">
      <t>タイ</t>
    </rPh>
    <rPh sb="15" eb="17">
      <t>サンショウ</t>
    </rPh>
    <rPh sb="17" eb="18">
      <t>モト</t>
    </rPh>
    <phoneticPr fontId="1"/>
  </si>
  <si>
    <t>コレステロール/g</t>
    <phoneticPr fontId="1"/>
  </si>
  <si>
    <r>
      <rPr>
        <sz val="11"/>
        <color theme="1"/>
        <rFont val="Segoe UI Symbol"/>
        <family val="2"/>
      </rPr>
      <t>👉</t>
    </r>
    <r>
      <rPr>
        <sz val="11"/>
        <color theme="1"/>
        <rFont val="Yu Gothic"/>
        <family val="2"/>
        <scheme val="minor"/>
      </rPr>
      <t>シュウ酸は結石などと関連が深い。水分摂取や健康な食生活を心がけよう。</t>
    </r>
    <phoneticPr fontId="1"/>
  </si>
  <si>
    <r>
      <rPr>
        <u/>
        <sz val="11"/>
        <color theme="10"/>
        <rFont val="Segoe UI Emoji"/>
        <family val="2"/>
      </rPr>
      <t>👉</t>
    </r>
    <r>
      <rPr>
        <u/>
        <sz val="11"/>
        <color theme="10"/>
        <rFont val="游ゴシック"/>
        <family val="3"/>
        <charset val="128"/>
      </rPr>
      <t>コレステロールについてはDietary Guidelines: “Eat as Little Dietary Cholesterol as Possible”を見ましょう（</t>
    </r>
    <r>
      <rPr>
        <u/>
        <sz val="11"/>
        <color theme="10"/>
        <rFont val="Calibri"/>
        <family val="3"/>
      </rPr>
      <t xml:space="preserve">
NutritionFacts.org</t>
    </r>
    <r>
      <rPr>
        <u/>
        <sz val="11"/>
        <color theme="10"/>
        <rFont val="Yu Gothic"/>
        <family val="3"/>
        <charset val="128"/>
      </rPr>
      <t>の動画</t>
    </r>
    <r>
      <rPr>
        <u/>
        <sz val="11"/>
        <color theme="10"/>
        <rFont val="游ゴシック"/>
        <family val="3"/>
        <charset val="128"/>
      </rPr>
      <t>）</t>
    </r>
    <rPh sb="82" eb="83">
      <t>ミ</t>
    </rPh>
    <rPh sb="108" eb="110">
      <t>ドウガ</t>
    </rPh>
    <phoneticPr fontId="1"/>
  </si>
  <si>
    <r>
      <rPr>
        <u/>
        <sz val="11"/>
        <color theme="10"/>
        <rFont val="Segoe UI Emoji"/>
        <family val="2"/>
      </rPr>
      <t>👉</t>
    </r>
    <r>
      <rPr>
        <u/>
        <sz val="11"/>
        <color theme="10"/>
        <rFont val="游ゴシック"/>
        <family val="3"/>
        <charset val="128"/>
      </rPr>
      <t>塩分については《「減塩派と増塩派はどちらが正しいの？　第三勢力「変塩派」とは</t>
    </r>
    <r>
      <rPr>
        <u/>
        <sz val="11"/>
        <color theme="10"/>
        <rFont val="Yu Gothic"/>
        <family val="3"/>
        <charset val="128"/>
      </rPr>
      <t>》</t>
    </r>
    <r>
      <rPr>
        <u/>
        <sz val="11"/>
        <color theme="10"/>
        <rFont val="游ゴシック"/>
        <family val="3"/>
        <charset val="128"/>
      </rPr>
      <t>を見ましょう。</t>
    </r>
    <rPh sb="2" eb="4">
      <t>エンブン</t>
    </rPh>
    <rPh sb="11" eb="13">
      <t>ゲンエン</t>
    </rPh>
    <rPh sb="13" eb="14">
      <t>ハ</t>
    </rPh>
    <rPh sb="15" eb="16">
      <t>ゾウ</t>
    </rPh>
    <rPh sb="16" eb="18">
      <t>シオハ</t>
    </rPh>
    <rPh sb="23" eb="24">
      <t>タダ</t>
    </rPh>
    <rPh sb="29" eb="31">
      <t>ダイサン</t>
    </rPh>
    <rPh sb="31" eb="33">
      <t>セイリョク</t>
    </rPh>
    <rPh sb="34" eb="35">
      <t>ヘン</t>
    </rPh>
    <rPh sb="35" eb="36">
      <t>シオ</t>
    </rPh>
    <rPh sb="36" eb="37">
      <t>ハ</t>
    </rPh>
    <rPh sb="42" eb="43">
      <t>ミ</t>
    </rPh>
    <phoneticPr fontId="1"/>
  </si>
  <si>
    <t>食事を変更するときはいきなり変えずに緩やかに変更しようね☆。</t>
    <phoneticPr fontId="1"/>
  </si>
  <si>
    <t>今まで食べていた物がまずく感じられるようになったり、今までまずいと思っていた物が美味しく感じられたりするんだ☆。</t>
    <phoneticPr fontId="1"/>
  </si>
  <si>
    <t>味覚も腸内環境も変わるよ。</t>
    <rPh sb="3" eb="5">
      <t>チョウナイ</t>
    </rPh>
    <rPh sb="5" eb="7">
      <t>カンキョウ</t>
    </rPh>
    <phoneticPr fontId="1"/>
  </si>
  <si>
    <t>減塩をするときは少しずつ塩分を減らし、食物繊維も緩やかに増やそう！</t>
    <rPh sb="0" eb="2">
      <t>ゲンエン</t>
    </rPh>
    <rPh sb="8" eb="9">
      <t>スコ</t>
    </rPh>
    <rPh sb="12" eb="14">
      <t>エンブン</t>
    </rPh>
    <rPh sb="15" eb="16">
      <t>ヘ</t>
    </rPh>
    <rPh sb="19" eb="21">
      <t>ショクモツ</t>
    </rPh>
    <rPh sb="21" eb="23">
      <t>センイ</t>
    </rPh>
    <rPh sb="24" eb="25">
      <t>ユル</t>
    </rPh>
    <rPh sb="28" eb="29">
      <t>フ</t>
    </rPh>
    <phoneticPr fontId="1"/>
  </si>
  <si>
    <t>いきなり食物繊維を増やすと、腸内に細菌が増えすぎたりと問題が発生することがあるよ。</t>
    <rPh sb="4" eb="6">
      <t>ショクモツ</t>
    </rPh>
    <rPh sb="6" eb="8">
      <t>センイ</t>
    </rPh>
    <rPh sb="9" eb="10">
      <t>フ</t>
    </rPh>
    <rPh sb="14" eb="16">
      <t>チョウナイ</t>
    </rPh>
    <rPh sb="17" eb="19">
      <t>サイキン</t>
    </rPh>
    <rPh sb="20" eb="21">
      <t>フ</t>
    </rPh>
    <rPh sb="27" eb="29">
      <t>モンダイ</t>
    </rPh>
    <rPh sb="30" eb="32">
      <t>ハッセイ</t>
    </rPh>
    <phoneticPr fontId="1"/>
  </si>
  <si>
    <t>O列の1/3</t>
    <rPh sb="1" eb="2">
      <t>レツ</t>
    </rPh>
    <phoneticPr fontId="1"/>
  </si>
  <si>
    <t>N列の1/3</t>
    <rPh sb="1" eb="2">
      <t>レツ</t>
    </rPh>
    <phoneticPr fontId="1"/>
  </si>
  <si>
    <t>食費＋調理費で考えよう。安そうなのは全ての食材を炊飯釜に入れてスイッチを入れて炊くだけの場合！</t>
    <rPh sb="0" eb="2">
      <t>ショクヒ</t>
    </rPh>
    <rPh sb="3" eb="5">
      <t>チョウリ</t>
    </rPh>
    <rPh sb="5" eb="6">
      <t>ヒ</t>
    </rPh>
    <rPh sb="7" eb="8">
      <t>カンガ</t>
    </rPh>
    <rPh sb="12" eb="13">
      <t>ヤス</t>
    </rPh>
    <rPh sb="18" eb="19">
      <t>スベ</t>
    </rPh>
    <rPh sb="21" eb="23">
      <t>ショクザイ</t>
    </rPh>
    <rPh sb="24" eb="26">
      <t>スイハン</t>
    </rPh>
    <rPh sb="26" eb="27">
      <t>ガマ</t>
    </rPh>
    <rPh sb="28" eb="29">
      <t>イ</t>
    </rPh>
    <rPh sb="36" eb="37">
      <t>イ</t>
    </rPh>
    <rPh sb="39" eb="40">
      <t>タ</t>
    </rPh>
    <rPh sb="44" eb="46">
      <t>バアイ</t>
    </rPh>
    <phoneticPr fontId="1"/>
  </si>
  <si>
    <t>ほかの調理費節約方法としては１５食分のカレーを一度に作って冷凍しておくのも有力！</t>
    <rPh sb="3" eb="5">
      <t>チョウリ</t>
    </rPh>
    <rPh sb="5" eb="6">
      <t>ヒ</t>
    </rPh>
    <rPh sb="6" eb="8">
      <t>セツヤク</t>
    </rPh>
    <rPh sb="8" eb="10">
      <t>ホウホウ</t>
    </rPh>
    <rPh sb="16" eb="18">
      <t>ショクブン</t>
    </rPh>
    <rPh sb="23" eb="25">
      <t>イチド</t>
    </rPh>
    <rPh sb="26" eb="27">
      <t>ツク</t>
    </rPh>
    <rPh sb="29" eb="31">
      <t>レイトウ</t>
    </rPh>
    <rPh sb="37" eb="39">
      <t>ユウリョク</t>
    </rPh>
    <phoneticPr fontId="1"/>
  </si>
  <si>
    <t>％</t>
    <phoneticPr fontId="1"/>
  </si>
  <si>
    <t>作成日：２０××年××月××日×曜日</t>
    <phoneticPr fontId="1"/>
  </si>
  <si>
    <r>
      <t>②</t>
    </r>
    <r>
      <rPr>
        <b/>
        <sz val="11"/>
        <color theme="1"/>
        <rFont val="Yu Gothic"/>
        <family val="3"/>
        <charset val="128"/>
        <scheme val="minor"/>
      </rPr>
      <t>一日消費量／ｇ</t>
    </r>
    <r>
      <rPr>
        <sz val="11"/>
        <color theme="1"/>
        <rFont val="Yu Gothic"/>
        <family val="2"/>
        <scheme val="minor"/>
      </rPr>
      <t>を記入。</t>
    </r>
    <r>
      <rPr>
        <b/>
        <sz val="11"/>
        <color theme="1"/>
        <rFont val="Yu Gothic"/>
        <family val="3"/>
        <charset val="128"/>
        <scheme val="minor"/>
      </rPr>
      <t>年間消費量／ｇ</t>
    </r>
    <r>
      <rPr>
        <sz val="11"/>
        <color theme="1"/>
        <rFont val="Yu Gothic"/>
        <family val="2"/>
        <scheme val="minor"/>
      </rPr>
      <t>が自動計算される。</t>
    </r>
    <rPh sb="1" eb="2">
      <t>イチ</t>
    </rPh>
    <rPh sb="2" eb="3">
      <t>ニチ</t>
    </rPh>
    <rPh sb="3" eb="6">
      <t>ショウヒリョウ</t>
    </rPh>
    <rPh sb="9" eb="11">
      <t>キニュウ</t>
    </rPh>
    <rPh sb="12" eb="14">
      <t>ネンカン</t>
    </rPh>
    <rPh sb="14" eb="17">
      <t>ショウヒリョウ</t>
    </rPh>
    <rPh sb="20" eb="22">
      <t>ジドウ</t>
    </rPh>
    <rPh sb="22" eb="24">
      <t>ケイサン</t>
    </rPh>
    <phoneticPr fontId="1"/>
  </si>
  <si>
    <r>
      <t>④</t>
    </r>
    <r>
      <rPr>
        <b/>
        <sz val="11"/>
        <color theme="1"/>
        <rFont val="Yu Gothic"/>
        <family val="3"/>
        <charset val="128"/>
        <scheme val="minor"/>
      </rPr>
      <t>一回購入費用／円</t>
    </r>
    <r>
      <rPr>
        <sz val="11"/>
        <color theme="1"/>
        <rFont val="Yu Gothic"/>
        <family val="3"/>
        <charset val="128"/>
        <scheme val="minor"/>
      </rPr>
      <t>を</t>
    </r>
    <r>
      <rPr>
        <sz val="11"/>
        <color theme="1"/>
        <rFont val="Yu Gothic"/>
        <family val="2"/>
        <scheme val="minor"/>
      </rPr>
      <t>記入。</t>
    </r>
    <r>
      <rPr>
        <b/>
        <sz val="11"/>
        <color theme="1"/>
        <rFont val="Yu Gothic"/>
        <family val="3"/>
        <charset val="128"/>
        <scheme val="minor"/>
      </rPr>
      <t>年間費用／円と一日費用／円</t>
    </r>
    <r>
      <rPr>
        <sz val="11"/>
        <color theme="1"/>
        <rFont val="Yu Gothic"/>
        <family val="2"/>
        <scheme val="minor"/>
      </rPr>
      <t>が自動計算される。</t>
    </r>
    <rPh sb="1" eb="3">
      <t>イッカイ</t>
    </rPh>
    <rPh sb="3" eb="5">
      <t>コウニュウ</t>
    </rPh>
    <rPh sb="5" eb="7">
      <t>ヒヨウ</t>
    </rPh>
    <rPh sb="8" eb="9">
      <t>エン</t>
    </rPh>
    <rPh sb="10" eb="12">
      <t>キニュウ</t>
    </rPh>
    <rPh sb="13" eb="15">
      <t>ネンカン</t>
    </rPh>
    <rPh sb="15" eb="17">
      <t>ヒヨウ</t>
    </rPh>
    <rPh sb="18" eb="19">
      <t>エン</t>
    </rPh>
    <rPh sb="20" eb="22">
      <t>イチニチ</t>
    </rPh>
    <rPh sb="22" eb="24">
      <t>ヒヨウ</t>
    </rPh>
    <rPh sb="25" eb="26">
      <t>エン</t>
    </rPh>
    <rPh sb="27" eb="29">
      <t>ジドウ</t>
    </rPh>
    <rPh sb="29" eb="31">
      <t>ケイサン</t>
    </rPh>
    <phoneticPr fontId="1"/>
  </si>
  <si>
    <r>
      <t>⑤②～④までを記入によって</t>
    </r>
    <r>
      <rPr>
        <b/>
        <sz val="11"/>
        <color theme="1"/>
        <rFont val="Yu Gothic"/>
        <family val="3"/>
        <charset val="128"/>
        <scheme val="minor"/>
      </rPr>
      <t>一食</t>
    </r>
    <r>
      <rPr>
        <sz val="11"/>
        <color theme="1"/>
        <rFont val="Yu Gothic"/>
        <family val="2"/>
        <scheme val="minor"/>
      </rPr>
      <t>、</t>
    </r>
    <r>
      <rPr>
        <b/>
        <sz val="11"/>
        <color theme="1"/>
        <rFont val="Yu Gothic"/>
        <family val="3"/>
        <charset val="128"/>
        <scheme val="minor"/>
      </rPr>
      <t>週間</t>
    </r>
    <r>
      <rPr>
        <sz val="11"/>
        <color theme="1"/>
        <rFont val="Yu Gothic"/>
        <family val="2"/>
        <scheme val="minor"/>
      </rPr>
      <t>、</t>
    </r>
    <r>
      <rPr>
        <b/>
        <sz val="11"/>
        <color theme="1"/>
        <rFont val="Yu Gothic"/>
        <family val="3"/>
        <charset val="128"/>
        <scheme val="minor"/>
      </rPr>
      <t>月間</t>
    </r>
    <r>
      <rPr>
        <sz val="11"/>
        <color theme="1"/>
        <rFont val="Yu Gothic"/>
        <family val="2"/>
        <scheme val="minor"/>
      </rPr>
      <t>の</t>
    </r>
    <r>
      <rPr>
        <b/>
        <sz val="11"/>
        <color theme="1"/>
        <rFont val="Yu Gothic"/>
        <family val="3"/>
        <charset val="128"/>
        <scheme val="minor"/>
      </rPr>
      <t>消費量</t>
    </r>
    <r>
      <rPr>
        <sz val="11"/>
        <color theme="1"/>
        <rFont val="Yu Gothic"/>
        <family val="2"/>
        <scheme val="minor"/>
      </rPr>
      <t>と</t>
    </r>
    <r>
      <rPr>
        <b/>
        <sz val="11"/>
        <color theme="1"/>
        <rFont val="Yu Gothic"/>
        <family val="3"/>
        <charset val="128"/>
        <scheme val="minor"/>
      </rPr>
      <t>費用</t>
    </r>
    <r>
      <rPr>
        <sz val="11"/>
        <color theme="1"/>
        <rFont val="Yu Gothic"/>
        <family val="2"/>
        <scheme val="minor"/>
      </rPr>
      <t>を記述した右表も自動計算される。</t>
    </r>
    <rPh sb="7" eb="9">
      <t>キニュウ</t>
    </rPh>
    <rPh sb="13" eb="15">
      <t>イッショク</t>
    </rPh>
    <rPh sb="16" eb="18">
      <t>シュウカン</t>
    </rPh>
    <rPh sb="19" eb="21">
      <t>ゲッカン</t>
    </rPh>
    <rPh sb="22" eb="25">
      <t>ショウヒリョウ</t>
    </rPh>
    <rPh sb="26" eb="28">
      <t>ヒヨウ</t>
    </rPh>
    <rPh sb="29" eb="31">
      <t>キジュツ</t>
    </rPh>
    <rPh sb="33" eb="34">
      <t>ミギ</t>
    </rPh>
    <rPh sb="34" eb="35">
      <t>ヒョウ</t>
    </rPh>
    <rPh sb="36" eb="38">
      <t>ジドウ</t>
    </rPh>
    <rPh sb="38" eb="40">
      <t>ケイサン</t>
    </rPh>
    <phoneticPr fontId="1"/>
  </si>
  <si>
    <t>①名称</t>
    <rPh sb="1" eb="3">
      <t>メイショウ</t>
    </rPh>
    <phoneticPr fontId="1"/>
  </si>
  <si>
    <t>①備考</t>
    <rPh sb="1" eb="3">
      <t>ビコウ</t>
    </rPh>
    <phoneticPr fontId="1"/>
  </si>
  <si>
    <t>②一日消費量／ｇ</t>
    <rPh sb="1" eb="3">
      <t>イチニチ</t>
    </rPh>
    <rPh sb="3" eb="6">
      <t>ショウヒリョウ</t>
    </rPh>
    <phoneticPr fontId="1"/>
  </si>
  <si>
    <t>②年間消費量／ｇ</t>
    <rPh sb="1" eb="3">
      <t>ネンカン</t>
    </rPh>
    <rPh sb="3" eb="6">
      <t>ショウヒリョウ</t>
    </rPh>
    <phoneticPr fontId="1"/>
  </si>
  <si>
    <t>③年間購入回数／回</t>
    <rPh sb="1" eb="3">
      <t>ネンカン</t>
    </rPh>
    <rPh sb="3" eb="5">
      <t>コウニュウ</t>
    </rPh>
    <rPh sb="5" eb="7">
      <t>カイスウ</t>
    </rPh>
    <rPh sb="8" eb="9">
      <t>カイ</t>
    </rPh>
    <phoneticPr fontId="1"/>
  </si>
  <si>
    <t>③一回消費日数／日</t>
    <rPh sb="1" eb="3">
      <t>イッカイ</t>
    </rPh>
    <rPh sb="3" eb="5">
      <t>ショウヒ</t>
    </rPh>
    <rPh sb="5" eb="7">
      <t>ニッスウ</t>
    </rPh>
    <rPh sb="8" eb="9">
      <t>ニチ</t>
    </rPh>
    <phoneticPr fontId="1"/>
  </si>
  <si>
    <r>
      <t>③</t>
    </r>
    <r>
      <rPr>
        <b/>
        <sz val="11"/>
        <color theme="1"/>
        <rFont val="Yu Gothic"/>
        <family val="3"/>
        <charset val="128"/>
        <scheme val="minor"/>
      </rPr>
      <t>一回購入重量／ｇ</t>
    </r>
    <r>
      <rPr>
        <sz val="11"/>
        <color theme="1"/>
        <rFont val="Yu Gothic"/>
        <family val="2"/>
        <scheme val="minor"/>
      </rPr>
      <t>を記入。</t>
    </r>
    <r>
      <rPr>
        <b/>
        <sz val="11"/>
        <color theme="1"/>
        <rFont val="Yu Gothic"/>
        <family val="3"/>
        <charset val="128"/>
        <scheme val="minor"/>
      </rPr>
      <t>年間購入回数／回</t>
    </r>
    <r>
      <rPr>
        <sz val="11"/>
        <color theme="1"/>
        <rFont val="Yu Gothic"/>
        <family val="3"/>
        <charset val="128"/>
        <scheme val="minor"/>
      </rPr>
      <t>と</t>
    </r>
    <r>
      <rPr>
        <b/>
        <sz val="11"/>
        <color theme="1"/>
        <rFont val="Yu Gothic"/>
        <family val="3"/>
        <charset val="128"/>
        <scheme val="minor"/>
      </rPr>
      <t>一回消費日数／日</t>
    </r>
    <r>
      <rPr>
        <sz val="11"/>
        <color theme="1"/>
        <rFont val="Yu Gothic"/>
        <family val="2"/>
        <scheme val="minor"/>
      </rPr>
      <t>が自動計算される。</t>
    </r>
    <rPh sb="1" eb="3">
      <t>イッカイ</t>
    </rPh>
    <rPh sb="3" eb="5">
      <t>コウニュウ</t>
    </rPh>
    <rPh sb="5" eb="7">
      <t>ジュウリョウ</t>
    </rPh>
    <rPh sb="10" eb="12">
      <t>キニュウ</t>
    </rPh>
    <rPh sb="13" eb="15">
      <t>ネンカン</t>
    </rPh>
    <rPh sb="15" eb="17">
      <t>コウニュウ</t>
    </rPh>
    <rPh sb="17" eb="19">
      <t>カイスウ</t>
    </rPh>
    <rPh sb="20" eb="21">
      <t>カイ</t>
    </rPh>
    <rPh sb="22" eb="24">
      <t>イッカイ</t>
    </rPh>
    <rPh sb="24" eb="26">
      <t>ショウヒ</t>
    </rPh>
    <rPh sb="26" eb="28">
      <t>ニッスウ</t>
    </rPh>
    <rPh sb="29" eb="30">
      <t>ニチ</t>
    </rPh>
    <rPh sb="31" eb="33">
      <t>ジドウ</t>
    </rPh>
    <rPh sb="33" eb="35">
      <t>ケイサン</t>
    </rPh>
    <phoneticPr fontId="1"/>
  </si>
  <si>
    <t>④一回購入費用／円</t>
    <rPh sb="1" eb="3">
      <t>イッカイ</t>
    </rPh>
    <rPh sb="3" eb="5">
      <t>コウニュウ</t>
    </rPh>
    <rPh sb="5" eb="7">
      <t>ヒヨウ</t>
    </rPh>
    <rPh sb="8" eb="9">
      <t>エン</t>
    </rPh>
    <phoneticPr fontId="1"/>
  </si>
  <si>
    <t>④年間費用／円</t>
    <rPh sb="1" eb="3">
      <t>ネンカン</t>
    </rPh>
    <rPh sb="3" eb="5">
      <t>ヒヨウ</t>
    </rPh>
    <rPh sb="6" eb="7">
      <t>エン</t>
    </rPh>
    <phoneticPr fontId="1"/>
  </si>
  <si>
    <t>④一日費用／円</t>
    <rPh sb="1" eb="3">
      <t>イチニチ</t>
    </rPh>
    <rPh sb="3" eb="5">
      <t>ヒヨウ</t>
    </rPh>
    <rPh sb="6" eb="7">
      <t>エン</t>
    </rPh>
    <phoneticPr fontId="1"/>
  </si>
  <si>
    <t>③一回購入重量／ｇ</t>
    <rPh sb="1" eb="3">
      <t>イッカイ</t>
    </rPh>
    <rPh sb="3" eb="5">
      <t>コウニュウ</t>
    </rPh>
    <rPh sb="5" eb="7">
      <t>ジュウリョウ</t>
    </rPh>
    <phoneticPr fontId="1"/>
  </si>
  <si>
    <t>年間食費</t>
    <rPh sb="0" eb="2">
      <t>ネンカン</t>
    </rPh>
    <rPh sb="2" eb="4">
      <t>ショクヒ</t>
    </rPh>
    <phoneticPr fontId="1"/>
  </si>
  <si>
    <t>炭水化物はガソリンのような物なので運動量がないと語れない。</t>
    <rPh sb="0" eb="4">
      <t>タンスイカブツ</t>
    </rPh>
    <rPh sb="13" eb="14">
      <t>モノ</t>
    </rPh>
    <rPh sb="17" eb="20">
      <t>ウンドウリョウ</t>
    </rPh>
    <rPh sb="24" eb="25">
      <t>カタ</t>
    </rPh>
    <phoneticPr fontId="1"/>
  </si>
  <si>
    <t>大昔は１万７０００歩ほど毎日歩いていたとの説もある。</t>
    <rPh sb="0" eb="2">
      <t>オオムカシ</t>
    </rPh>
    <rPh sb="4" eb="5">
      <t>マン</t>
    </rPh>
    <rPh sb="9" eb="10">
      <t>ホ</t>
    </rPh>
    <rPh sb="12" eb="14">
      <t>マイニチ</t>
    </rPh>
    <rPh sb="14" eb="15">
      <t>アル</t>
    </rPh>
    <rPh sb="21" eb="22">
      <t>セツ</t>
    </rPh>
    <phoneticPr fontId="1"/>
  </si>
  <si>
    <t>食前の果物や野菜の摂取、飲水or飲酢などをしましょう。</t>
    <rPh sb="0" eb="2">
      <t>ショクゼン</t>
    </rPh>
    <rPh sb="3" eb="5">
      <t>クダモノ</t>
    </rPh>
    <rPh sb="6" eb="8">
      <t>ヤサイ</t>
    </rPh>
    <rPh sb="9" eb="11">
      <t>セッシュ</t>
    </rPh>
    <rPh sb="12" eb="14">
      <t>インスイ</t>
    </rPh>
    <rPh sb="16" eb="17">
      <t>ノ</t>
    </rPh>
    <rPh sb="17" eb="18">
      <t>ス</t>
    </rPh>
    <phoneticPr fontId="1"/>
  </si>
  <si>
    <t>食前に筋トレをすると糖質が筋肉に吸収されるそうです。</t>
    <rPh sb="0" eb="2">
      <t>ショクゼン</t>
    </rPh>
    <rPh sb="3" eb="4">
      <t>キン</t>
    </rPh>
    <rPh sb="10" eb="12">
      <t>トウシツ</t>
    </rPh>
    <rPh sb="13" eb="15">
      <t>キンニク</t>
    </rPh>
    <rPh sb="16" eb="18">
      <t>キュウシュウ</t>
    </rPh>
    <phoneticPr fontId="1"/>
  </si>
  <si>
    <t>ハイカーボ（高炭水化物食）と運動を組合わせるのが健康的。</t>
    <phoneticPr fontId="1"/>
  </si>
  <si>
    <t>腎臓ヤバイ！</t>
    <rPh sb="0" eb="2">
      <t>ジンゾウ</t>
    </rPh>
    <phoneticPr fontId="1"/>
  </si>
  <si>
    <t>①購入場所</t>
    <rPh sb="1" eb="3">
      <t>コウニュウ</t>
    </rPh>
    <rPh sb="3" eb="5">
      <t>バショ</t>
    </rPh>
    <phoneticPr fontId="1"/>
  </si>
  <si>
    <t>①購入商品</t>
    <rPh sb="1" eb="3">
      <t>コウニュウ</t>
    </rPh>
    <rPh sb="3" eb="5">
      <t>ショウヒン</t>
    </rPh>
    <phoneticPr fontId="1"/>
  </si>
  <si>
    <t>①値段</t>
    <rPh sb="1" eb="3">
      <t>ネダン</t>
    </rPh>
    <phoneticPr fontId="1"/>
  </si>
  <si>
    <t>①重量</t>
    <rPh sb="1" eb="3">
      <t>ジュウリョウ</t>
    </rPh>
    <phoneticPr fontId="1"/>
  </si>
  <si>
    <t>例</t>
    <rPh sb="0" eb="1">
      <t>レイ</t>
    </rPh>
    <phoneticPr fontId="1"/>
  </si>
  <si>
    <t>脳細胞内埼玉第一卸データ市場（狭山店）</t>
    <rPh sb="3" eb="4">
      <t>ナイ</t>
    </rPh>
    <rPh sb="4" eb="6">
      <t>サイタマ</t>
    </rPh>
    <rPh sb="6" eb="8">
      <t>ダイイチ</t>
    </rPh>
    <rPh sb="8" eb="9">
      <t>オロシ</t>
    </rPh>
    <rPh sb="12" eb="14">
      <t>イチバ</t>
    </rPh>
    <rPh sb="15" eb="17">
      <t>サヤマ</t>
    </rPh>
    <rPh sb="17" eb="18">
      <t>テン</t>
    </rPh>
    <phoneticPr fontId="1"/>
  </si>
  <si>
    <t>データ砕米</t>
    <rPh sb="3" eb="4">
      <t>クダ</t>
    </rPh>
    <rPh sb="4" eb="5">
      <t>コメ</t>
    </rPh>
    <phoneticPr fontId="1"/>
  </si>
  <si>
    <t>２０ﾃﾞｰﾀｋｇ</t>
    <phoneticPr fontId="1"/>
  </si>
  <si>
    <t>３２８０ﾃﾞｰﾀ円</t>
    <rPh sb="8" eb="9">
      <t>エン</t>
    </rPh>
    <phoneticPr fontId="1"/>
  </si>
  <si>
    <t>転送量１３８ﾃﾞｰﾀ円</t>
    <rPh sb="0" eb="3">
      <t>テンソウリョウ</t>
    </rPh>
    <rPh sb="10" eb="11">
      <t>エン</t>
    </rPh>
    <phoneticPr fontId="1"/>
  </si>
  <si>
    <t>カル：マグ比の理想は1～1．5。1に近い方が望ましいらしい。</t>
    <rPh sb="5" eb="6">
      <t>ヒ</t>
    </rPh>
    <phoneticPr fontId="1"/>
  </si>
  <si>
    <t>カルリン比は1対1が高効率らしい。</t>
    <phoneticPr fontId="1"/>
  </si>
  <si>
    <t>オメガ６：オメガ３比は1～1．5がベスト。理想は1．1～1．2か？？</t>
    <phoneticPr fontId="1"/>
  </si>
  <si>
    <t>ナトリウム：カリウム比の理想値は不明。尿中ナトカリ比は2以下推奨</t>
    <rPh sb="10" eb="11">
      <t>ヒ</t>
    </rPh>
    <phoneticPr fontId="1"/>
  </si>
  <si>
    <t>銅：亜鉛比は理想値不明。血中では銅よりも亜鉛が少し多いのが理想らしい</t>
    <rPh sb="0" eb="1">
      <t>ドウ</t>
    </rPh>
    <rPh sb="2" eb="4">
      <t>アエン</t>
    </rPh>
    <rPh sb="4" eb="5">
      <t>ヒ</t>
    </rPh>
    <phoneticPr fontId="1"/>
  </si>
  <si>
    <t>糖：タンパク質比。運動後に食べるなら３：１が理想。</t>
    <rPh sb="0" eb="1">
      <t>トウ</t>
    </rPh>
    <rPh sb="6" eb="7">
      <t>シツ</t>
    </rPh>
    <rPh sb="7" eb="8">
      <t>ヒ</t>
    </rPh>
    <phoneticPr fontId="1"/>
  </si>
  <si>
    <t>食物繊維の不溶性：水溶性比は理想は2：1</t>
    <rPh sb="0" eb="2">
      <t>ショクモツ</t>
    </rPh>
    <rPh sb="2" eb="4">
      <t>センイ</t>
    </rPh>
    <rPh sb="5" eb="8">
      <t>フヨウセイ</t>
    </rPh>
    <rPh sb="9" eb="12">
      <t>スイヨウセイ</t>
    </rPh>
    <rPh sb="12" eb="13">
      <t>ヒ</t>
    </rPh>
    <phoneticPr fontId="1"/>
  </si>
  <si>
    <t>理想は5：1</t>
  </si>
  <si>
    <t>スズメの餌用データ砕米（腐敗期限：１０００日）</t>
    <rPh sb="4" eb="5">
      <t>エサ</t>
    </rPh>
    <phoneticPr fontId="1"/>
  </si>
  <si>
    <t xml:space="preserve">あなたの年間消費支出はどれくらい？（円） </t>
    <rPh sb="4" eb="6">
      <t>ネンカン</t>
    </rPh>
    <rPh sb="6" eb="8">
      <t>ショウヒ</t>
    </rPh>
    <rPh sb="8" eb="10">
      <t>シシュツ</t>
    </rPh>
    <rPh sb="18" eb="19">
      <t>エン</t>
    </rPh>
    <phoneticPr fontId="1"/>
  </si>
  <si>
    <t>月間食費</t>
    <rPh sb="0" eb="2">
      <t>ゲッカン</t>
    </rPh>
    <rPh sb="2" eb="4">
      <t>ショクヒ</t>
    </rPh>
    <phoneticPr fontId="1"/>
  </si>
  <si>
    <t>週間食費</t>
    <rPh sb="0" eb="2">
      <t>シュウカン</t>
    </rPh>
    <rPh sb="2" eb="4">
      <t>ショクヒ</t>
    </rPh>
    <phoneticPr fontId="1"/>
  </si>
  <si>
    <t>一日食費</t>
    <rPh sb="0" eb="2">
      <t>イチニチ</t>
    </rPh>
    <rPh sb="2" eb="4">
      <t>ショクヒ</t>
    </rPh>
    <phoneticPr fontId="1"/>
  </si>
  <si>
    <t>※栄養学専門家用情報</t>
    <rPh sb="1" eb="4">
      <t>エイヨウガク</t>
    </rPh>
    <rPh sb="4" eb="7">
      <t>センモンカ</t>
    </rPh>
    <rPh sb="7" eb="8">
      <t>ヨウ</t>
    </rPh>
    <rPh sb="8" eb="10">
      <t>ジョウホウ</t>
    </rPh>
    <phoneticPr fontId="1"/>
  </si>
  <si>
    <t>完全栄養食（栄養充足食＋不要成分除外食）は植物性の材料のみで簡単に作れるため、エビデンスデータを固めてください。</t>
    <rPh sb="0" eb="2">
      <t>カンゼン</t>
    </rPh>
    <rPh sb="2" eb="4">
      <t>エイヨウ</t>
    </rPh>
    <rPh sb="4" eb="5">
      <t>ショク</t>
    </rPh>
    <rPh sb="6" eb="8">
      <t>エイヨウ</t>
    </rPh>
    <rPh sb="8" eb="10">
      <t>ジュウソク</t>
    </rPh>
    <rPh sb="10" eb="11">
      <t>ショク</t>
    </rPh>
    <rPh sb="12" eb="14">
      <t>フヨウ</t>
    </rPh>
    <rPh sb="14" eb="16">
      <t>セイブン</t>
    </rPh>
    <rPh sb="16" eb="18">
      <t>ジョガイ</t>
    </rPh>
    <rPh sb="18" eb="19">
      <t>ショク</t>
    </rPh>
    <rPh sb="19" eb="20">
      <t>ジュウショク</t>
    </rPh>
    <rPh sb="21" eb="24">
      <t>ショクブツセイ</t>
    </rPh>
    <rPh sb="25" eb="27">
      <t>ザイリョウ</t>
    </rPh>
    <rPh sb="30" eb="32">
      <t>カンタン</t>
    </rPh>
    <rPh sb="33" eb="34">
      <t>ツク</t>
    </rPh>
    <rPh sb="48" eb="49">
      <t>カタ</t>
    </rPh>
    <phoneticPr fontId="1"/>
  </si>
  <si>
    <t>食飲時アルコールや食飲時コレステロールは有害だとエビデンスがあるはずです。資金提供バイアス・広告掲載バイアス・商品販売バイアスなどの交絡因子を調整してください。</t>
    <rPh sb="0" eb="1">
      <t>ショク</t>
    </rPh>
    <rPh sb="1" eb="2">
      <t>イン</t>
    </rPh>
    <rPh sb="2" eb="3">
      <t>ジ</t>
    </rPh>
    <rPh sb="9" eb="10">
      <t>ショク</t>
    </rPh>
    <rPh sb="10" eb="11">
      <t>イン</t>
    </rPh>
    <rPh sb="11" eb="12">
      <t>ジ</t>
    </rPh>
    <rPh sb="20" eb="22">
      <t>ユウガイ</t>
    </rPh>
    <rPh sb="37" eb="39">
      <t>シキン</t>
    </rPh>
    <rPh sb="39" eb="41">
      <t>テイキョウ</t>
    </rPh>
    <rPh sb="46" eb="48">
      <t>コウコク</t>
    </rPh>
    <rPh sb="48" eb="50">
      <t>ケイサイ</t>
    </rPh>
    <rPh sb="55" eb="57">
      <t>ショウヒン</t>
    </rPh>
    <rPh sb="57" eb="59">
      <t>ハンバイ</t>
    </rPh>
    <rPh sb="66" eb="68">
      <t>コウラク</t>
    </rPh>
    <rPh sb="68" eb="70">
      <t>インシ</t>
    </rPh>
    <rPh sb="71" eb="73">
      <t>チョウセイ</t>
    </rPh>
    <phoneticPr fontId="1"/>
  </si>
  <si>
    <t>業界からの資金提供・広告掲載・商品販売などを受けている医者・栄養士・科学者・行政などが、不正を行っていないかどうか調査を行って公表し続ける必要があります。</t>
    <rPh sb="0" eb="2">
      <t>ギョウカイ</t>
    </rPh>
    <rPh sb="5" eb="7">
      <t>シキン</t>
    </rPh>
    <rPh sb="7" eb="9">
      <t>テイキョウ</t>
    </rPh>
    <rPh sb="10" eb="12">
      <t>コウコク</t>
    </rPh>
    <rPh sb="12" eb="14">
      <t>ケイサイ</t>
    </rPh>
    <rPh sb="15" eb="17">
      <t>ショウヒン</t>
    </rPh>
    <rPh sb="17" eb="19">
      <t>ハンバイ</t>
    </rPh>
    <rPh sb="22" eb="23">
      <t>ウ</t>
    </rPh>
    <rPh sb="27" eb="29">
      <t>イシャ</t>
    </rPh>
    <rPh sb="30" eb="33">
      <t>エイヨウシ</t>
    </rPh>
    <rPh sb="34" eb="37">
      <t>カガクシャ</t>
    </rPh>
    <rPh sb="38" eb="40">
      <t>ギョウセイ</t>
    </rPh>
    <rPh sb="44" eb="46">
      <t>フセイ</t>
    </rPh>
    <rPh sb="47" eb="48">
      <t>オコナ</t>
    </rPh>
    <rPh sb="57" eb="59">
      <t>チョウサ</t>
    </rPh>
    <rPh sb="60" eb="61">
      <t>オコナ</t>
    </rPh>
    <rPh sb="63" eb="65">
      <t>コウヒョウ</t>
    </rPh>
    <rPh sb="66" eb="67">
      <t>ツヅ</t>
    </rPh>
    <rPh sb="69" eb="71">
      <t>ヒツヨウ</t>
    </rPh>
    <phoneticPr fontId="1"/>
  </si>
  <si>
    <t>※私の体内のデータは脳の機能がよく調査しています。通常は処理しきれない栄養素も脳の設定次第では処理できるそうです。</t>
    <rPh sb="1" eb="2">
      <t>ワタシ</t>
    </rPh>
    <rPh sb="3" eb="5">
      <t>タイナイ</t>
    </rPh>
    <rPh sb="10" eb="11">
      <t>ノウ</t>
    </rPh>
    <rPh sb="12" eb="14">
      <t>キノウ</t>
    </rPh>
    <rPh sb="17" eb="19">
      <t>チョウサ</t>
    </rPh>
    <rPh sb="25" eb="27">
      <t>ツウジョウ</t>
    </rPh>
    <rPh sb="28" eb="30">
      <t>ショリ</t>
    </rPh>
    <rPh sb="35" eb="38">
      <t>エイヨウソ</t>
    </rPh>
    <rPh sb="39" eb="40">
      <t>ノウ</t>
    </rPh>
    <rPh sb="41" eb="43">
      <t>セッテイ</t>
    </rPh>
    <rPh sb="43" eb="45">
      <t>シダイ</t>
    </rPh>
    <rPh sb="47" eb="49">
      <t>ショリ</t>
    </rPh>
    <phoneticPr fontId="1"/>
  </si>
  <si>
    <t>テレパシーでも健康な食事をする勢力への攻撃が苛烈であり、畜産業界の罪データを動物性食品を食べない人の脳内に固定配置するなどの違法行為が目立ちます。</t>
    <rPh sb="7" eb="9">
      <t>ケンコウ</t>
    </rPh>
    <rPh sb="10" eb="12">
      <t>ショクジ</t>
    </rPh>
    <rPh sb="15" eb="17">
      <t>セイリョク</t>
    </rPh>
    <rPh sb="19" eb="21">
      <t>コウゲキ</t>
    </rPh>
    <rPh sb="22" eb="24">
      <t>カレツ</t>
    </rPh>
    <rPh sb="28" eb="30">
      <t>チクサン</t>
    </rPh>
    <rPh sb="30" eb="32">
      <t>ギョウカイ</t>
    </rPh>
    <rPh sb="33" eb="34">
      <t>ツミ</t>
    </rPh>
    <rPh sb="38" eb="41">
      <t>ドウブツセイ</t>
    </rPh>
    <rPh sb="41" eb="43">
      <t>ショクヒン</t>
    </rPh>
    <rPh sb="44" eb="45">
      <t>タ</t>
    </rPh>
    <rPh sb="48" eb="49">
      <t>ヒト</t>
    </rPh>
    <rPh sb="50" eb="52">
      <t>ノウナイ</t>
    </rPh>
    <rPh sb="53" eb="55">
      <t>コテイ</t>
    </rPh>
    <rPh sb="55" eb="57">
      <t>ハイチ</t>
    </rPh>
    <rPh sb="62" eb="64">
      <t>イホウ</t>
    </rPh>
    <rPh sb="64" eb="66">
      <t>コウイ</t>
    </rPh>
    <rPh sb="67" eb="69">
      <t>メダ</t>
    </rPh>
    <phoneticPr fontId="1"/>
  </si>
  <si>
    <t>食事性コレステロールは動物性食品業界によるエビデンスレベルでの違法行為によって、不健康であるとのエビデンスが分らなくされ、違法データに書き換えられました、とテレパシーが言っていました。</t>
    <rPh sb="0" eb="3">
      <t>ショクジセイ</t>
    </rPh>
    <rPh sb="11" eb="14">
      <t>ドウブツセイ</t>
    </rPh>
    <rPh sb="14" eb="16">
      <t>ショクヒン</t>
    </rPh>
    <rPh sb="16" eb="18">
      <t>ギョウカイ</t>
    </rPh>
    <rPh sb="31" eb="33">
      <t>イホウ</t>
    </rPh>
    <rPh sb="33" eb="35">
      <t>コウイ</t>
    </rPh>
    <rPh sb="40" eb="43">
      <t>フケンコウ</t>
    </rPh>
    <rPh sb="54" eb="55">
      <t>ワカ</t>
    </rPh>
    <rPh sb="61" eb="63">
      <t>イホウ</t>
    </rPh>
    <rPh sb="67" eb="68">
      <t>カ</t>
    </rPh>
    <rPh sb="69" eb="70">
      <t>カ</t>
    </rPh>
    <rPh sb="84" eb="85">
      <t>イ</t>
    </rPh>
    <phoneticPr fontId="1"/>
  </si>
  <si>
    <t>スクワットなどから筋トレは始めて見ましょう。</t>
    <rPh sb="9" eb="10">
      <t>キン</t>
    </rPh>
    <rPh sb="13" eb="14">
      <t>ハジ</t>
    </rPh>
    <rPh sb="16" eb="17">
      <t>ミ</t>
    </rPh>
    <phoneticPr fontId="1"/>
  </si>
  <si>
    <t>※運動と水分補給で塩分摂取をせずに腎血流量を増やせる。</t>
    <rPh sb="1" eb="3">
      <t>ウンドウ</t>
    </rPh>
    <rPh sb="4" eb="6">
      <t>スイブン</t>
    </rPh>
    <rPh sb="6" eb="8">
      <t>ホキュウ</t>
    </rPh>
    <rPh sb="9" eb="11">
      <t>エンブン</t>
    </rPh>
    <rPh sb="11" eb="13">
      <t>セッシュ</t>
    </rPh>
    <rPh sb="17" eb="18">
      <t>ジン</t>
    </rPh>
    <rPh sb="18" eb="21">
      <t>ケツリュウリョウ</t>
    </rPh>
    <rPh sb="22" eb="23">
      <t>フ</t>
    </rPh>
    <phoneticPr fontId="1"/>
  </si>
  <si>
    <t>※メモ</t>
    <phoneticPr fontId="1"/>
  </si>
  <si>
    <t>ナトリウムや塩分は少ない方が勝るものの、下限は１．５ｇ程度。飽和脂肪酸も少ない方が勝る</t>
    <rPh sb="6" eb="8">
      <t>エンブン</t>
    </rPh>
    <rPh sb="9" eb="10">
      <t>スク</t>
    </rPh>
    <rPh sb="12" eb="13">
      <t>ホウ</t>
    </rPh>
    <rPh sb="14" eb="15">
      <t>マサ</t>
    </rPh>
    <rPh sb="20" eb="22">
      <t>カゲン</t>
    </rPh>
    <rPh sb="27" eb="29">
      <t>テイド</t>
    </rPh>
    <rPh sb="30" eb="32">
      <t>ホウワ</t>
    </rPh>
    <rPh sb="32" eb="35">
      <t>シボウサン</t>
    </rPh>
    <rPh sb="36" eb="37">
      <t>スク</t>
    </rPh>
    <rPh sb="39" eb="40">
      <t>ホウ</t>
    </rPh>
    <rPh sb="41" eb="42">
      <t>マサ</t>
    </rPh>
    <phoneticPr fontId="1"/>
  </si>
  <si>
    <t>下限の基準</t>
    <rPh sb="0" eb="2">
      <t>カゲン</t>
    </rPh>
    <rPh sb="3" eb="5">
      <t>キジュン</t>
    </rPh>
    <phoneticPr fontId="1"/>
  </si>
  <si>
    <t>上限の基準</t>
    <rPh sb="0" eb="2">
      <t>ジョウゲン</t>
    </rPh>
    <rPh sb="3" eb="5">
      <t>キジュン</t>
    </rPh>
    <phoneticPr fontId="1"/>
  </si>
  <si>
    <t>ヨウ素系</t>
    <rPh sb="2" eb="3">
      <t>ソ</t>
    </rPh>
    <rPh sb="3" eb="4">
      <t>ケイ</t>
    </rPh>
    <phoneticPr fontId="1"/>
  </si>
  <si>
    <t>Vit.B系</t>
    <rPh sb="5" eb="6">
      <t>ケイ</t>
    </rPh>
    <phoneticPr fontId="1"/>
  </si>
  <si>
    <t>Vit.D系</t>
    <rPh sb="5" eb="6">
      <t>ケイ</t>
    </rPh>
    <phoneticPr fontId="1"/>
  </si>
  <si>
    <t>Vit.C系</t>
    <rPh sb="5" eb="6">
      <t>ケイ</t>
    </rPh>
    <phoneticPr fontId="1"/>
  </si>
  <si>
    <t>Vit.Ａ系</t>
    <rPh sb="5" eb="6">
      <t>ケイ</t>
    </rPh>
    <phoneticPr fontId="1"/>
  </si>
  <si>
    <t>ω３系</t>
    <rPh sb="2" eb="3">
      <t>ケイ</t>
    </rPh>
    <phoneticPr fontId="1"/>
  </si>
  <si>
    <t>調味料</t>
    <rPh sb="0" eb="3">
      <t>チョウミリョウ</t>
    </rPh>
    <phoneticPr fontId="1"/>
  </si>
  <si>
    <t>香辛料</t>
    <rPh sb="0" eb="3">
      <t>コウシンリョウ</t>
    </rPh>
    <phoneticPr fontId="1"/>
  </si>
  <si>
    <t>野菜果物</t>
    <rPh sb="0" eb="2">
      <t>ヤサイ</t>
    </rPh>
    <rPh sb="2" eb="4">
      <t>クダモノ</t>
    </rPh>
    <phoneticPr fontId="1"/>
  </si>
  <si>
    <t>主脂質</t>
    <rPh sb="0" eb="1">
      <t>シュ</t>
    </rPh>
    <rPh sb="1" eb="3">
      <t>シシツ</t>
    </rPh>
    <phoneticPr fontId="1"/>
  </si>
  <si>
    <t>主蛋白</t>
    <rPh sb="0" eb="1">
      <t>シュ</t>
    </rPh>
    <rPh sb="1" eb="3">
      <t>タンパク</t>
    </rPh>
    <phoneticPr fontId="1"/>
  </si>
  <si>
    <t>主糖質</t>
    <rPh sb="0" eb="1">
      <t>シュ</t>
    </rPh>
    <rPh sb="1" eb="3">
      <t>トウシツ</t>
    </rPh>
    <phoneticPr fontId="1"/>
  </si>
  <si>
    <t>目安</t>
    <rPh sb="0" eb="2">
      <t>メヤス</t>
    </rPh>
    <phoneticPr fontId="1"/>
  </si>
  <si>
    <t>合計の1/3</t>
    <rPh sb="0" eb="2">
      <t>ゴウケイ</t>
    </rPh>
    <phoneticPr fontId="1"/>
  </si>
  <si>
    <t>目安2の1/3</t>
    <rPh sb="0" eb="2">
      <t>メヤス</t>
    </rPh>
    <phoneticPr fontId="1"/>
  </si>
  <si>
    <t>目安1の1/3</t>
    <rPh sb="0" eb="2">
      <t>メヤス</t>
    </rPh>
    <phoneticPr fontId="1"/>
  </si>
  <si>
    <t>※テレパシーの脳細胞内データ界の栄養学関連問題</t>
    <rPh sb="7" eb="8">
      <t>ノウ</t>
    </rPh>
    <rPh sb="8" eb="11">
      <t>サイボウナイ</t>
    </rPh>
    <rPh sb="14" eb="15">
      <t>カイ</t>
    </rPh>
    <rPh sb="16" eb="19">
      <t>エイヨウガク</t>
    </rPh>
    <rPh sb="19" eb="21">
      <t>カンレン</t>
    </rPh>
    <rPh sb="21" eb="23">
      <t>モンダイ</t>
    </rPh>
    <phoneticPr fontId="1"/>
  </si>
  <si>
    <t>神の意味は「本来の食性が失われたことで発生した問題を社会的弱者になるくらい努力して解決する者」なので、あまりにも苦しすぎるため神道や神社はノンフェマーを取り入れ和道や和社になるべき。</t>
    <rPh sb="0" eb="1">
      <t>カミ</t>
    </rPh>
    <rPh sb="2" eb="4">
      <t>イミ</t>
    </rPh>
    <rPh sb="6" eb="8">
      <t>ホンライ</t>
    </rPh>
    <rPh sb="9" eb="11">
      <t>ショクセイ</t>
    </rPh>
    <rPh sb="12" eb="13">
      <t>ウシナ</t>
    </rPh>
    <rPh sb="19" eb="21">
      <t>ハッセイ</t>
    </rPh>
    <rPh sb="23" eb="25">
      <t>モンダイ</t>
    </rPh>
    <rPh sb="26" eb="29">
      <t>シャカイテキ</t>
    </rPh>
    <rPh sb="29" eb="31">
      <t>ジャクシャ</t>
    </rPh>
    <rPh sb="37" eb="39">
      <t>ドリョク</t>
    </rPh>
    <rPh sb="41" eb="43">
      <t>カイケツ</t>
    </rPh>
    <rPh sb="45" eb="46">
      <t>モノ</t>
    </rPh>
    <rPh sb="56" eb="57">
      <t>クル</t>
    </rPh>
    <rPh sb="63" eb="65">
      <t>シントウ</t>
    </rPh>
    <rPh sb="66" eb="68">
      <t>ジンジャ</t>
    </rPh>
    <rPh sb="76" eb="77">
      <t>ト</t>
    </rPh>
    <rPh sb="78" eb="79">
      <t>イ</t>
    </rPh>
    <rPh sb="80" eb="81">
      <t>ワ</t>
    </rPh>
    <rPh sb="81" eb="82">
      <t>ドウ</t>
    </rPh>
    <rPh sb="83" eb="84">
      <t>ワ</t>
    </rPh>
    <rPh sb="84" eb="85">
      <t>シャ</t>
    </rPh>
    <phoneticPr fontId="1"/>
  </si>
  <si>
    <t>ベジタリアン（Vegetarian）は「食べられる植物（＝野菜）を中心に食べる人」の呼称</t>
    <phoneticPr fontId="1"/>
  </si>
  <si>
    <t>ヴィーガンの使命は植物を中心に食べる「菜食」、余命を傷つけない食事をする「長寿食」、植物だけでは不足しやすい栄養を補う「補助食」、栄養比率を意識した食事をする「比率食」である</t>
    <phoneticPr fontId="1"/>
  </si>
  <si>
    <t>ベジタリアンの使命は植物を中心に食べる「菜食」、余命を傷つけない食事をする「長寿食」である</t>
    <rPh sb="7" eb="9">
      <t>シメイ</t>
    </rPh>
    <phoneticPr fontId="1"/>
  </si>
  <si>
    <t>ノンファー（Nomfer）はNon Meat Fish Eaterの略称であり、肉と魚を食べない人の呼称</t>
    <phoneticPr fontId="1"/>
  </si>
  <si>
    <t>ノンフェマー（Nomfemer）はNon Meat Fish Egg Milk Eaterの略称であり、肉と魚と卵と乳製品を食べない人の呼称</t>
    <rPh sb="46" eb="48">
      <t>リャクショウ</t>
    </rPh>
    <rPh sb="52" eb="53">
      <t>ニク</t>
    </rPh>
    <rPh sb="54" eb="55">
      <t>サカナ</t>
    </rPh>
    <rPh sb="56" eb="57">
      <t>タマゴ</t>
    </rPh>
    <rPh sb="58" eb="61">
      <t>ニュウセイヒン</t>
    </rPh>
    <rPh sb="62" eb="63">
      <t>タ</t>
    </rPh>
    <rPh sb="66" eb="67">
      <t>ヒト</t>
    </rPh>
    <rPh sb="68" eb="70">
      <t>コショウ</t>
    </rPh>
    <phoneticPr fontId="1"/>
  </si>
  <si>
    <t>ノンファー（Nomfer）の使命は動物性食品を食べない「禁肉食」と、有害栄養素を除去する「除去食」である</t>
    <rPh sb="14" eb="16">
      <t>シメイ</t>
    </rPh>
    <rPh sb="17" eb="22">
      <t>ドウブツセイショクヒン</t>
    </rPh>
    <rPh sb="23" eb="24">
      <t>タ</t>
    </rPh>
    <rPh sb="28" eb="30">
      <t>キンニク</t>
    </rPh>
    <rPh sb="30" eb="31">
      <t>ショク</t>
    </rPh>
    <rPh sb="34" eb="36">
      <t>ユウガイ</t>
    </rPh>
    <rPh sb="36" eb="39">
      <t>エイヨウソ</t>
    </rPh>
    <rPh sb="40" eb="42">
      <t>ジョキョ</t>
    </rPh>
    <rPh sb="45" eb="47">
      <t>ジョキョ</t>
    </rPh>
    <rPh sb="47" eb="48">
      <t>ショク</t>
    </rPh>
    <phoneticPr fontId="1"/>
  </si>
  <si>
    <t>ノンフェマー（Nomfemer）の使命は動物性食品を食べない「禁肉食」と、有害栄養素を除去する「除去食」、動物の権利を回復する「動物権食」、環境に貢献する「エコ食」である</t>
    <rPh sb="17" eb="19">
      <t>シメイ</t>
    </rPh>
    <rPh sb="53" eb="55">
      <t>ドウブツ</t>
    </rPh>
    <rPh sb="56" eb="58">
      <t>ケンリ</t>
    </rPh>
    <rPh sb="59" eb="61">
      <t>カイフク</t>
    </rPh>
    <rPh sb="64" eb="67">
      <t>ドウブツケン</t>
    </rPh>
    <rPh sb="67" eb="68">
      <t>ショク</t>
    </rPh>
    <rPh sb="70" eb="72">
      <t>カンキョウ</t>
    </rPh>
    <rPh sb="73" eb="75">
      <t>コウケン</t>
    </rPh>
    <rPh sb="80" eb="81">
      <t>ショク</t>
    </rPh>
    <phoneticPr fontId="1"/>
  </si>
  <si>
    <t>ビタミンA/µg（ﾚﾁﾉｰﾙ活性当量）</t>
    <rPh sb="14" eb="16">
      <t>カッセイ</t>
    </rPh>
    <rPh sb="16" eb="18">
      <t>トウリョウ</t>
    </rPh>
    <phoneticPr fontId="1"/>
  </si>
  <si>
    <t>シュウ酸/g（有機酸）</t>
    <rPh sb="7" eb="10">
      <t>ユウキサン</t>
    </rPh>
    <phoneticPr fontId="1"/>
  </si>
  <si>
    <t>βカロテン/µg（βｶﾛﾃﾝ当量）</t>
    <rPh sb="14" eb="16">
      <t>トウリョウ</t>
    </rPh>
    <phoneticPr fontId="1"/>
  </si>
  <si>
    <t>βカロテン/µg</t>
    <phoneticPr fontId="1"/>
  </si>
  <si>
    <t>合計</t>
    <rPh sb="0" eb="2">
      <t>ゴウケイ</t>
    </rPh>
    <phoneticPr fontId="1"/>
  </si>
  <si>
    <t>0~5ヶ月男</t>
    <rPh sb="4" eb="5">
      <t>ゲツ</t>
    </rPh>
    <rPh sb="5" eb="6">
      <t>オトコ</t>
    </rPh>
    <phoneticPr fontId="1"/>
  </si>
  <si>
    <t>0~5ヶ月女</t>
    <rPh sb="4" eb="5">
      <t>ゲツ</t>
    </rPh>
    <rPh sb="5" eb="6">
      <t>オンナ</t>
    </rPh>
    <phoneticPr fontId="1"/>
  </si>
  <si>
    <t>1~2歳男</t>
    <rPh sb="3" eb="4">
      <t>サイ</t>
    </rPh>
    <rPh sb="4" eb="5">
      <t>オトコ</t>
    </rPh>
    <phoneticPr fontId="1"/>
  </si>
  <si>
    <t>1~2歳女</t>
    <rPh sb="4" eb="5">
      <t>オンナ</t>
    </rPh>
    <phoneticPr fontId="1"/>
  </si>
  <si>
    <t xml:space="preserve"> 目安１３</t>
  </si>
  <si>
    <t>3~5歳男</t>
    <rPh sb="3" eb="4">
      <t>サイ</t>
    </rPh>
    <rPh sb="4" eb="5">
      <t>オトコ</t>
    </rPh>
    <phoneticPr fontId="1"/>
  </si>
  <si>
    <t>3~5歳女</t>
    <rPh sb="3" eb="4">
      <t>サイ</t>
    </rPh>
    <rPh sb="4" eb="5">
      <t>オンナ</t>
    </rPh>
    <phoneticPr fontId="1"/>
  </si>
  <si>
    <t>8~9歳男</t>
    <rPh sb="3" eb="4">
      <t>サイ</t>
    </rPh>
    <rPh sb="4" eb="5">
      <t>オトコ</t>
    </rPh>
    <phoneticPr fontId="1"/>
  </si>
  <si>
    <t>8~9歳女</t>
    <rPh sb="3" eb="4">
      <t>サイ</t>
    </rPh>
    <rPh sb="4" eb="5">
      <t>オンナ</t>
    </rPh>
    <phoneticPr fontId="1"/>
  </si>
  <si>
    <t>12~14歳男</t>
    <rPh sb="5" eb="6">
      <t>サイ</t>
    </rPh>
    <rPh sb="6" eb="7">
      <t>オトコ</t>
    </rPh>
    <phoneticPr fontId="1"/>
  </si>
  <si>
    <t>12~14歳女</t>
    <rPh sb="5" eb="6">
      <t>サイ</t>
    </rPh>
    <rPh sb="6" eb="7">
      <t>オンナ</t>
    </rPh>
    <phoneticPr fontId="1"/>
  </si>
  <si>
    <t>18~29歳男</t>
    <rPh sb="5" eb="6">
      <t>サイ</t>
    </rPh>
    <rPh sb="6" eb="7">
      <t>オトコ</t>
    </rPh>
    <phoneticPr fontId="1"/>
  </si>
  <si>
    <t>18~29歳女</t>
    <rPh sb="5" eb="6">
      <t>サイ</t>
    </rPh>
    <rPh sb="6" eb="7">
      <t>オンナ</t>
    </rPh>
    <phoneticPr fontId="1"/>
  </si>
  <si>
    <t>50~64歳男</t>
    <rPh sb="5" eb="6">
      <t>サイ</t>
    </rPh>
    <rPh sb="6" eb="7">
      <t>オトコ</t>
    </rPh>
    <phoneticPr fontId="1"/>
  </si>
  <si>
    <t>50~64歳女</t>
    <rPh sb="5" eb="6">
      <t>サイ</t>
    </rPh>
    <rPh sb="6" eb="7">
      <t>オンナ</t>
    </rPh>
    <phoneticPr fontId="1"/>
  </si>
  <si>
    <t>75~歳男</t>
    <rPh sb="3" eb="4">
      <t>サイ</t>
    </rPh>
    <rPh sb="4" eb="5">
      <t>オトコ</t>
    </rPh>
    <phoneticPr fontId="1"/>
  </si>
  <si>
    <t>75~歳女</t>
    <rPh sb="3" eb="4">
      <t>サイ</t>
    </rPh>
    <rPh sb="4" eb="5">
      <t>オンナ</t>
    </rPh>
    <phoneticPr fontId="1"/>
  </si>
  <si>
    <t>6~7歳男</t>
    <rPh sb="3" eb="4">
      <t>サイ</t>
    </rPh>
    <rPh sb="4" eb="5">
      <t>オトコ</t>
    </rPh>
    <phoneticPr fontId="1"/>
  </si>
  <si>
    <t xml:space="preserve"> 目安１４</t>
  </si>
  <si>
    <t>6~7歳女</t>
    <rPh sb="3" eb="4">
      <t>サイ</t>
    </rPh>
    <rPh sb="4" eb="5">
      <t>オンナ</t>
    </rPh>
    <phoneticPr fontId="1"/>
  </si>
  <si>
    <t>15~17歳男</t>
    <rPh sb="5" eb="6">
      <t>サイ</t>
    </rPh>
    <rPh sb="6" eb="7">
      <t>オトコ</t>
    </rPh>
    <phoneticPr fontId="1"/>
  </si>
  <si>
    <t>15~17歳女</t>
    <rPh sb="6" eb="7">
      <t>オンナ</t>
    </rPh>
    <phoneticPr fontId="1"/>
  </si>
  <si>
    <t>30~49歳女</t>
    <rPh sb="6" eb="7">
      <t>オンナ</t>
    </rPh>
    <phoneticPr fontId="1"/>
  </si>
  <si>
    <t>30~49歳男</t>
    <rPh sb="5" eb="6">
      <t>サイ</t>
    </rPh>
    <rPh sb="6" eb="7">
      <t>オトコ</t>
    </rPh>
    <phoneticPr fontId="1"/>
  </si>
  <si>
    <t>65~74歳男</t>
    <rPh sb="5" eb="6">
      <t>サイ</t>
    </rPh>
    <rPh sb="6" eb="7">
      <t>オトコ</t>
    </rPh>
    <phoneticPr fontId="1"/>
  </si>
  <si>
    <t>65~74歳女</t>
    <rPh sb="5" eb="6">
      <t>サイ</t>
    </rPh>
    <rPh sb="6" eb="7">
      <t>オンナ</t>
    </rPh>
    <phoneticPr fontId="1"/>
  </si>
  <si>
    <t>目安準拠</t>
    <rPh sb="0" eb="2">
      <t>メヤス</t>
    </rPh>
    <rPh sb="2" eb="4">
      <t>ジュンキョ</t>
    </rPh>
    <phoneticPr fontId="1"/>
  </si>
  <si>
    <t>目安１</t>
    <rPh sb="0" eb="2">
      <t>メヤス</t>
    </rPh>
    <phoneticPr fontId="1"/>
  </si>
  <si>
    <t>目安2</t>
    <rPh sb="0" eb="2">
      <t>メヤス</t>
    </rPh>
    <phoneticPr fontId="1"/>
  </si>
  <si>
    <t>目安3</t>
    <rPh sb="0" eb="2">
      <t>メヤス</t>
    </rPh>
    <phoneticPr fontId="1"/>
  </si>
  <si>
    <t>目安4</t>
    <rPh sb="0" eb="2">
      <t>メヤス</t>
    </rPh>
    <phoneticPr fontId="1"/>
  </si>
  <si>
    <t>目安5</t>
    <rPh sb="0" eb="2">
      <t>メヤス</t>
    </rPh>
    <phoneticPr fontId="1"/>
  </si>
  <si>
    <t>目安6</t>
    <rPh sb="0" eb="2">
      <t>メヤス</t>
    </rPh>
    <phoneticPr fontId="1"/>
  </si>
  <si>
    <t xml:space="preserve"> 目安１１</t>
    <rPh sb="1" eb="3">
      <t>メヤス</t>
    </rPh>
    <phoneticPr fontId="1"/>
  </si>
  <si>
    <t xml:space="preserve"> 目安１５</t>
    <rPh sb="1" eb="3">
      <t>メヤス</t>
    </rPh>
    <phoneticPr fontId="1"/>
  </si>
  <si>
    <t>目安１６</t>
    <rPh sb="0" eb="2">
      <t>メヤス</t>
    </rPh>
    <phoneticPr fontId="1"/>
  </si>
  <si>
    <t>目安１７</t>
    <phoneticPr fontId="1"/>
  </si>
  <si>
    <t>目安１８</t>
    <phoneticPr fontId="1"/>
  </si>
  <si>
    <t xml:space="preserve"> 目安１９</t>
    <rPh sb="1" eb="3">
      <t>メヤス</t>
    </rPh>
    <phoneticPr fontId="1"/>
  </si>
  <si>
    <t xml:space="preserve"> 目安２０</t>
    <rPh sb="1" eb="3">
      <t>メヤス</t>
    </rPh>
    <phoneticPr fontId="1"/>
  </si>
  <si>
    <t xml:space="preserve"> 目安２１</t>
    <phoneticPr fontId="1"/>
  </si>
  <si>
    <t xml:space="preserve"> 目安２２</t>
    <phoneticPr fontId="1"/>
  </si>
  <si>
    <t>目安２３</t>
    <rPh sb="0" eb="2">
      <t>メヤス2</t>
    </rPh>
    <phoneticPr fontId="1"/>
  </si>
  <si>
    <t>目安２４</t>
    <rPh sb="0" eb="2">
      <t>メヤス</t>
    </rPh>
    <phoneticPr fontId="1"/>
  </si>
  <si>
    <t>目安２５</t>
    <phoneticPr fontId="1"/>
  </si>
  <si>
    <t>目安２６</t>
    <rPh sb="0" eb="2">
      <t>メヤス</t>
    </rPh>
    <phoneticPr fontId="1"/>
  </si>
  <si>
    <t xml:space="preserve"> 目安２７</t>
    <rPh sb="1" eb="3">
      <t>メヤス</t>
    </rPh>
    <phoneticPr fontId="1"/>
  </si>
  <si>
    <t xml:space="preserve"> 目安２８</t>
    <rPh sb="1" eb="3">
      <t>メヤス</t>
    </rPh>
    <phoneticPr fontId="1"/>
  </si>
  <si>
    <t xml:space="preserve"> 目安２９</t>
    <phoneticPr fontId="1"/>
  </si>
  <si>
    <t xml:space="preserve"> 目安３０</t>
    <phoneticPr fontId="1"/>
  </si>
  <si>
    <t>目安３１</t>
    <rPh sb="0" eb="2">
      <t>メヤス</t>
    </rPh>
    <phoneticPr fontId="1"/>
  </si>
  <si>
    <t xml:space="preserve"> 目安３２</t>
    <rPh sb="1" eb="3">
      <t>メヤス</t>
    </rPh>
    <phoneticPr fontId="1"/>
  </si>
  <si>
    <t>-</t>
    <phoneticPr fontId="1"/>
  </si>
  <si>
    <t>βカロテン当量/µg</t>
    <rPh sb="5" eb="7">
      <t>トウリョウ</t>
    </rPh>
    <phoneticPr fontId="1"/>
  </si>
  <si>
    <t>ビタミンA/µg（ﾚﾁﾉｰﾙ活性当量）</t>
    <rPh sb="14" eb="18">
      <t>カッセイトウリョウ</t>
    </rPh>
    <phoneticPr fontId="1"/>
  </si>
  <si>
    <t>6~8ヶ月男</t>
    <rPh sb="4" eb="5">
      <t>ゲツ</t>
    </rPh>
    <rPh sb="5" eb="6">
      <t>オトコ</t>
    </rPh>
    <phoneticPr fontId="1"/>
  </si>
  <si>
    <t>6~8ヶ月女</t>
    <rPh sb="5" eb="6">
      <t>オンナ</t>
    </rPh>
    <phoneticPr fontId="1"/>
  </si>
  <si>
    <t>9~11ヶ月男</t>
    <rPh sb="5" eb="6">
      <t>ゲツ</t>
    </rPh>
    <rPh sb="6" eb="7">
      <t>オトコ</t>
    </rPh>
    <phoneticPr fontId="1"/>
  </si>
  <si>
    <t>9~11ヶ月女</t>
    <rPh sb="5" eb="6">
      <t>ゲツ</t>
    </rPh>
    <rPh sb="6" eb="7">
      <t>オンナ</t>
    </rPh>
    <phoneticPr fontId="1"/>
  </si>
  <si>
    <t>次のサイトなどを参考にして独自の観点から作成しています。：Japanese-food.net(https://japanese-food.net/)、厚生労働省の日本人の食事摂取基準（https://www.mhlw.go.jp/stf/seisakunitsuite/bunya/kenkou_iryou/kenkou/eiyou/syokuji_kijyun.html）</t>
    <rPh sb="0" eb="1">
      <t>ツギ</t>
    </rPh>
    <rPh sb="8" eb="10">
      <t>サンコウ</t>
    </rPh>
    <rPh sb="13" eb="15">
      <t>ドクジ</t>
    </rPh>
    <rPh sb="16" eb="18">
      <t>カンテン</t>
    </rPh>
    <rPh sb="20" eb="22">
      <t>サクセイ</t>
    </rPh>
    <rPh sb="75" eb="77">
      <t>コウセイ</t>
    </rPh>
    <rPh sb="77" eb="80">
      <t>ロウドウショウ</t>
    </rPh>
    <rPh sb="81" eb="84">
      <t>ニホンジン</t>
    </rPh>
    <rPh sb="85" eb="87">
      <t>ショクジ</t>
    </rPh>
    <rPh sb="87" eb="89">
      <t>セッシュ</t>
    </rPh>
    <rPh sb="89" eb="91">
      <t>キジュン</t>
    </rPh>
    <phoneticPr fontId="1"/>
  </si>
  <si>
    <t>10~11歳男</t>
    <rPh sb="5" eb="6">
      <t>サイ</t>
    </rPh>
    <rPh sb="6" eb="7">
      <t>オトコ</t>
    </rPh>
    <phoneticPr fontId="1"/>
  </si>
  <si>
    <t>10~11歳女</t>
    <rPh sb="6" eb="7">
      <t>オンナ</t>
    </rPh>
    <phoneticPr fontId="1"/>
  </si>
  <si>
    <t>7.5g未満</t>
    <rPh sb="4" eb="6">
      <t>ミマン</t>
    </rPh>
    <phoneticPr fontId="1"/>
  </si>
  <si>
    <t>栄養成分</t>
    <rPh sb="0" eb="2">
      <t>エイヨウ</t>
    </rPh>
    <rPh sb="2" eb="4">
      <t>セイブン</t>
    </rPh>
    <phoneticPr fontId="1"/>
  </si>
  <si>
    <t>栄養成分2</t>
    <rPh sb="0" eb="2">
      <t>エイヨウセイブン2</t>
    </rPh>
    <phoneticPr fontId="1"/>
  </si>
  <si>
    <t>目安4.2</t>
    <phoneticPr fontId="1"/>
  </si>
  <si>
    <t>目安3.2</t>
    <phoneticPr fontId="1"/>
  </si>
  <si>
    <t>糖質：タンパク質比</t>
    <rPh sb="0" eb="2">
      <t>トウシツ</t>
    </rPh>
    <rPh sb="7" eb="8">
      <t>シツ</t>
    </rPh>
    <rPh sb="8" eb="9">
      <t>ヒ</t>
    </rPh>
    <phoneticPr fontId="1"/>
  </si>
  <si>
    <t>トランス脂肪酸/g</t>
    <rPh sb="4" eb="7">
      <t>シボウサン</t>
    </rPh>
    <phoneticPr fontId="1"/>
  </si>
  <si>
    <t>βカロテン/µg（βｶﾛﾃﾝ当量）</t>
    <phoneticPr fontId="1"/>
  </si>
  <si>
    <t>豊かさ係数（％）= 食費 ÷ 消費支出 × 100</t>
    <rPh sb="0" eb="1">
      <t>ユタ</t>
    </rPh>
    <phoneticPr fontId="1"/>
  </si>
  <si>
    <t>豊かさ係数計算（年間）</t>
    <rPh sb="0" eb="1">
      <t>ユタ</t>
    </rPh>
    <rPh sb="3" eb="5">
      <t>ケイスウ</t>
    </rPh>
    <rPh sb="5" eb="7">
      <t>ケイサン</t>
    </rPh>
    <rPh sb="8" eb="10">
      <t>ネンカン</t>
    </rPh>
    <phoneticPr fontId="1"/>
  </si>
  <si>
    <t>豊かさ係数計算（月間）</t>
    <rPh sb="0" eb="1">
      <t>ユタ</t>
    </rPh>
    <rPh sb="3" eb="5">
      <t>ケイスウ</t>
    </rPh>
    <rPh sb="5" eb="7">
      <t>ケイサン</t>
    </rPh>
    <rPh sb="8" eb="10">
      <t>ゲッカン</t>
    </rPh>
    <phoneticPr fontId="1"/>
  </si>
  <si>
    <t>豊かさ係数計算（週間）</t>
    <rPh sb="0" eb="1">
      <t>ユタ</t>
    </rPh>
    <rPh sb="3" eb="5">
      <t>ケイスウ</t>
    </rPh>
    <rPh sb="5" eb="7">
      <t>ケイサン</t>
    </rPh>
    <rPh sb="8" eb="10">
      <t>シュウカン</t>
    </rPh>
    <phoneticPr fontId="1"/>
  </si>
  <si>
    <t>豊かさ係数計算（一日）</t>
    <rPh sb="0" eb="1">
      <t>ユタ</t>
    </rPh>
    <rPh sb="3" eb="5">
      <t>ケイスウ</t>
    </rPh>
    <rPh sb="5" eb="7">
      <t>ケイサン</t>
    </rPh>
    <rPh sb="8" eb="10">
      <t>イチニチ</t>
    </rPh>
    <phoneticPr fontId="1"/>
  </si>
  <si>
    <t>トランス脂肪酸/g</t>
  </si>
  <si>
    <r>
      <rPr>
        <b/>
        <sz val="11"/>
        <color theme="9"/>
        <rFont val="Segoe UI Symbol"/>
        <family val="2"/>
      </rPr>
      <t>✔</t>
    </r>
    <r>
      <rPr>
        <b/>
        <sz val="11"/>
        <color theme="9"/>
        <rFont val="Yu Gothic"/>
        <family val="2"/>
        <scheme val="minor"/>
      </rPr>
      <t>標準ＢＭＩ２２（中央値２１．７５かも）</t>
    </r>
    <rPh sb="1" eb="3">
      <t>ヒョウジュン</t>
    </rPh>
    <rPh sb="9" eb="12">
      <t>チュウオウチ</t>
    </rPh>
    <phoneticPr fontId="1"/>
  </si>
  <si>
    <r>
      <rPr>
        <b/>
        <sz val="11"/>
        <color theme="9"/>
        <rFont val="Segoe UI Symbol"/>
        <family val="2"/>
      </rPr>
      <t>✔</t>
    </r>
    <r>
      <rPr>
        <b/>
        <sz val="11"/>
        <color theme="9"/>
        <rFont val="Yu Gothic"/>
        <family val="2"/>
        <scheme val="minor"/>
      </rPr>
      <t>美容体重ＢＭＩ２０</t>
    </r>
    <rPh sb="1" eb="3">
      <t>ビヨウ</t>
    </rPh>
    <rPh sb="3" eb="5">
      <t>タイジュウ</t>
    </rPh>
    <phoneticPr fontId="1"/>
  </si>
  <si>
    <r>
      <rPr>
        <b/>
        <sz val="11"/>
        <color theme="9"/>
        <rFont val="Segoe UI Symbol"/>
        <family val="2"/>
      </rPr>
      <t>✔</t>
    </r>
    <r>
      <rPr>
        <b/>
        <sz val="11"/>
        <color theme="9"/>
        <rFont val="Yu Gothic"/>
        <family val="2"/>
        <scheme val="minor"/>
      </rPr>
      <t>シンデレラ体重ＢＭＩ１８</t>
    </r>
    <rPh sb="6" eb="8">
      <t>タイジュウ</t>
    </rPh>
    <phoneticPr fontId="1"/>
  </si>
  <si>
    <r>
      <rPr>
        <b/>
        <sz val="11"/>
        <color theme="9"/>
        <rFont val="Segoe UI Symbol"/>
        <family val="2"/>
      </rPr>
      <t>✔</t>
    </r>
    <r>
      <rPr>
        <b/>
        <sz val="11"/>
        <color theme="9"/>
        <rFont val="Yu Gothic"/>
        <family val="2"/>
        <scheme val="minor"/>
      </rPr>
      <t>モデル体重ＢＭＩ１７</t>
    </r>
    <rPh sb="4" eb="6">
      <t>タイジュウ</t>
    </rPh>
    <phoneticPr fontId="1"/>
  </si>
  <si>
    <r>
      <rPr>
        <b/>
        <sz val="11"/>
        <color theme="9"/>
        <rFont val="Segoe UI Symbol"/>
        <family val="2"/>
      </rPr>
      <t>✔</t>
    </r>
    <r>
      <rPr>
        <b/>
        <sz val="11"/>
        <color theme="9"/>
        <rFont val="Yu Gothic"/>
        <family val="2"/>
        <charset val="128"/>
      </rPr>
      <t>低体重：</t>
    </r>
    <r>
      <rPr>
        <b/>
        <sz val="11"/>
        <color theme="9"/>
        <rFont val="Yu Gothic"/>
        <family val="2"/>
        <scheme val="minor"/>
      </rPr>
      <t>ＢＭＩ１８．５未満</t>
    </r>
    <rPh sb="1" eb="4">
      <t>テイタイジュウ</t>
    </rPh>
    <rPh sb="12" eb="14">
      <t>ミマン</t>
    </rPh>
    <phoneticPr fontId="1"/>
  </si>
  <si>
    <r>
      <rPr>
        <b/>
        <sz val="11"/>
        <color theme="9"/>
        <rFont val="Segoe UI Symbol"/>
        <family val="2"/>
      </rPr>
      <t>✔</t>
    </r>
    <r>
      <rPr>
        <b/>
        <sz val="11"/>
        <color theme="9"/>
        <rFont val="Yu Gothic"/>
        <family val="2"/>
        <charset val="128"/>
      </rPr>
      <t>普通体重：ＢＭＩ１８．５～２５</t>
    </r>
    <rPh sb="1" eb="3">
      <t>フツウ</t>
    </rPh>
    <rPh sb="3" eb="5">
      <t>タイジュウ</t>
    </rPh>
    <phoneticPr fontId="1"/>
  </si>
  <si>
    <r>
      <rPr>
        <b/>
        <sz val="11"/>
        <color theme="9"/>
        <rFont val="Segoe UI Symbol"/>
        <family val="2"/>
      </rPr>
      <t>✔</t>
    </r>
    <r>
      <rPr>
        <b/>
        <sz val="11"/>
        <color theme="9"/>
        <rFont val="Yu Gothic"/>
        <family val="2"/>
        <scheme val="minor"/>
      </rPr>
      <t>肥満１：ＢＭＩ２５～３０</t>
    </r>
    <rPh sb="1" eb="3">
      <t>ヒマン</t>
    </rPh>
    <phoneticPr fontId="1"/>
  </si>
  <si>
    <r>
      <rPr>
        <b/>
        <sz val="11"/>
        <color theme="9"/>
        <rFont val="Segoe UI Symbol"/>
        <family val="1"/>
      </rPr>
      <t>✔</t>
    </r>
    <r>
      <rPr>
        <b/>
        <sz val="11"/>
        <color theme="9"/>
        <rFont val="游ゴシック"/>
        <family val="3"/>
        <charset val="128"/>
      </rPr>
      <t>肥満２：ＢＭＩ３０～３５</t>
    </r>
    <rPh sb="1" eb="3">
      <t>ヒマン</t>
    </rPh>
    <phoneticPr fontId="1"/>
  </si>
  <si>
    <r>
      <rPr>
        <b/>
        <sz val="11"/>
        <color theme="9"/>
        <rFont val="Segoe UI Symbol"/>
        <family val="2"/>
      </rPr>
      <t>✔</t>
    </r>
    <r>
      <rPr>
        <b/>
        <sz val="11"/>
        <color theme="9"/>
        <rFont val="Yu Gothic"/>
        <family val="2"/>
        <scheme val="minor"/>
      </rPr>
      <t>肥満３：ＢＭＩ３５～４０</t>
    </r>
    <rPh sb="1" eb="3">
      <t>ヒマン</t>
    </rPh>
    <phoneticPr fontId="1"/>
  </si>
  <si>
    <r>
      <rPr>
        <b/>
        <sz val="11"/>
        <color theme="9"/>
        <rFont val="Segoe UI Symbol"/>
        <family val="2"/>
      </rPr>
      <t>✔</t>
    </r>
    <r>
      <rPr>
        <b/>
        <sz val="11"/>
        <color theme="9"/>
        <rFont val="Yu Gothic"/>
        <family val="2"/>
        <scheme val="minor"/>
      </rPr>
      <t>肥満４：ＢＭＩ４０以上</t>
    </r>
    <rPh sb="1" eb="3">
      <t>ヒマン</t>
    </rPh>
    <rPh sb="10" eb="12">
      <t>イジョウ</t>
    </rPh>
    <phoneticPr fontId="1"/>
  </si>
  <si>
    <t>あなたの身長(cm)は？→</t>
    <rPh sb="4" eb="6">
      <t>シンチョウ</t>
    </rPh>
    <phoneticPr fontId="1"/>
  </si>
  <si>
    <t>あなたの体重(kg)は？→</t>
    <rPh sb="4" eb="6">
      <t>タイジュウ</t>
    </rPh>
    <phoneticPr fontId="1"/>
  </si>
  <si>
    <t>現状BMI</t>
    <rPh sb="0" eb="2">
      <t>ゲンジョウ</t>
    </rPh>
    <phoneticPr fontId="1"/>
  </si>
  <si>
    <t>あなたの目標ＢＭＩは？→</t>
    <rPh sb="4" eb="6">
      <t>モクヒョウ</t>
    </rPh>
    <phoneticPr fontId="1"/>
  </si>
  <si>
    <t>目標を現状ＢＭＩと比較</t>
    <rPh sb="0" eb="2">
      <t>モクヒョウ</t>
    </rPh>
    <rPh sb="3" eb="5">
      <t>ゲンジョウ</t>
    </rPh>
    <phoneticPr fontId="1"/>
  </si>
  <si>
    <r>
      <t>タンパク質（</t>
    </r>
    <r>
      <rPr>
        <sz val="9"/>
        <rFont val="Yu Gothic"/>
        <family val="3"/>
        <charset val="128"/>
        <scheme val="minor"/>
      </rPr>
      <t>１ｇ４キロカロリー</t>
    </r>
    <r>
      <rPr>
        <sz val="11"/>
        <rFont val="Yu Gothic"/>
        <family val="3"/>
        <charset val="128"/>
        <scheme val="minor"/>
      </rPr>
      <t>）のカロリー</t>
    </r>
    <phoneticPr fontId="1"/>
  </si>
  <si>
    <r>
      <t>脂質（</t>
    </r>
    <r>
      <rPr>
        <sz val="9"/>
        <rFont val="Yu Gothic"/>
        <family val="3"/>
        <charset val="128"/>
        <scheme val="minor"/>
      </rPr>
      <t>１ｇ９キロカロリー</t>
    </r>
    <r>
      <rPr>
        <sz val="11"/>
        <rFont val="Yu Gothic"/>
        <family val="3"/>
        <charset val="128"/>
        <scheme val="minor"/>
      </rPr>
      <t>）のカロリー</t>
    </r>
    <rPh sb="0" eb="2">
      <t>シシツ</t>
    </rPh>
    <phoneticPr fontId="1"/>
  </si>
  <si>
    <r>
      <t>炭水化物（</t>
    </r>
    <r>
      <rPr>
        <sz val="9"/>
        <rFont val="Yu Gothic"/>
        <family val="3"/>
        <charset val="128"/>
        <scheme val="minor"/>
      </rPr>
      <t>１ｇ４キロカロリー</t>
    </r>
    <r>
      <rPr>
        <sz val="11"/>
        <rFont val="Yu Gothic"/>
        <family val="3"/>
        <charset val="128"/>
        <scheme val="minor"/>
      </rPr>
      <t>）のカロリー</t>
    </r>
    <rPh sb="0" eb="4">
      <t>タンスイカブツ</t>
    </rPh>
    <phoneticPr fontId="1"/>
  </si>
  <si>
    <t>アルコールは１ｇ７キロカロリー</t>
    <phoneticPr fontId="1"/>
  </si>
  <si>
    <t>BMI普通値21．75と比較</t>
    <rPh sb="3" eb="5">
      <t>フツウ</t>
    </rPh>
    <rPh sb="5" eb="6">
      <t>アタイ</t>
    </rPh>
    <rPh sb="12" eb="14">
      <t>ヒカク</t>
    </rPh>
    <phoneticPr fontId="1"/>
  </si>
  <si>
    <t>あなたの１日の歩数</t>
    <rPh sb="5" eb="6">
      <t>ニチ</t>
    </rPh>
    <rPh sb="7" eb="9">
      <t>ホスウ</t>
    </rPh>
    <phoneticPr fontId="1"/>
  </si>
  <si>
    <t>歩数に基づいた余剰カロリー</t>
    <rPh sb="0" eb="2">
      <t>ホスウ</t>
    </rPh>
    <rPh sb="3" eb="4">
      <t>モト</t>
    </rPh>
    <rPh sb="7" eb="9">
      <t>ヨジョウ</t>
    </rPh>
    <phoneticPr fontId="1"/>
  </si>
  <si>
    <t>腎血流量：塩分比</t>
    <rPh sb="0" eb="1">
      <t>ジン</t>
    </rPh>
    <rPh sb="1" eb="4">
      <t>ケツリュウリョウ</t>
    </rPh>
    <rPh sb="5" eb="7">
      <t>エンブン</t>
    </rPh>
    <rPh sb="7" eb="8">
      <t>ヒ</t>
    </rPh>
    <phoneticPr fontId="1"/>
  </si>
  <si>
    <t>あなたの年齢は？</t>
    <rPh sb="4" eb="6">
      <t>ネンレイ</t>
    </rPh>
    <phoneticPr fontId="1"/>
  </si>
  <si>
    <t>数値</t>
    <rPh sb="0" eb="2">
      <t>スウチ</t>
    </rPh>
    <phoneticPr fontId="1"/>
  </si>
  <si>
    <t>基礎代謝量（♂）</t>
    <rPh sb="0" eb="2">
      <t>キソ</t>
    </rPh>
    <rPh sb="2" eb="5">
      <t>タイシャリョウ</t>
    </rPh>
    <phoneticPr fontId="1"/>
  </si>
  <si>
    <t>基礎代謝量（♀）</t>
    <phoneticPr fontId="1"/>
  </si>
  <si>
    <t>質問リスト（表計算に補正が入る）</t>
    <rPh sb="0" eb="2">
      <t>シツモン</t>
    </rPh>
    <rPh sb="6" eb="9">
      <t>ヒョウケイサン</t>
    </rPh>
    <rPh sb="10" eb="12">
      <t>ホセイ</t>
    </rPh>
    <rPh sb="13" eb="14">
      <t>ハイ</t>
    </rPh>
    <phoneticPr fontId="1"/>
  </si>
  <si>
    <t>基代♂身長167.7体重61.17年齢60と比較</t>
    <rPh sb="3" eb="5">
      <t>シンチョウ</t>
    </rPh>
    <rPh sb="10" eb="12">
      <t>タイジュウ</t>
    </rPh>
    <rPh sb="17" eb="19">
      <t>ネンレイ</t>
    </rPh>
    <rPh sb="22" eb="24">
      <t>ヒカク</t>
    </rPh>
    <phoneticPr fontId="1"/>
  </si>
  <si>
    <t>基代♀身長154.3体重51.78年齢60と比較</t>
    <rPh sb="0" eb="1">
      <t>モト</t>
    </rPh>
    <rPh sb="1" eb="2">
      <t>ヨ</t>
    </rPh>
    <rPh sb="3" eb="5">
      <t>シンチョウ</t>
    </rPh>
    <rPh sb="10" eb="12">
      <t>タイジュウ</t>
    </rPh>
    <rPh sb="17" eb="19">
      <t>ネンレイ</t>
    </rPh>
    <rPh sb="22" eb="24">
      <t>ヒカク</t>
    </rPh>
    <phoneticPr fontId="1"/>
  </si>
  <si>
    <t>未定</t>
    <rPh sb="0" eb="2">
      <t>ミテイ</t>
    </rPh>
    <phoneticPr fontId="1"/>
  </si>
  <si>
    <t>カロリーに対してタンパク質摂取量は？</t>
    <rPh sb="5" eb="6">
      <t>タイ</t>
    </rPh>
    <rPh sb="12" eb="13">
      <t>シツ</t>
    </rPh>
    <rPh sb="13" eb="16">
      <t>セッシュリョウ</t>
    </rPh>
    <phoneticPr fontId="1"/>
  </si>
  <si>
    <t>カロリーに対しての脂質摂取量は？</t>
    <rPh sb="5" eb="6">
      <t>タイ</t>
    </rPh>
    <rPh sb="9" eb="11">
      <t>シシツ</t>
    </rPh>
    <rPh sb="11" eb="14">
      <t>セッシュリョウ</t>
    </rPh>
    <phoneticPr fontId="1"/>
  </si>
  <si>
    <t>標準体重</t>
    <rPh sb="0" eb="2">
      <t>ヒョウジュン</t>
    </rPh>
    <rPh sb="2" eb="4">
      <t>タイジュウ</t>
    </rPh>
    <phoneticPr fontId="1"/>
  </si>
  <si>
    <t>普通体重</t>
    <rPh sb="0" eb="2">
      <t>フツウ</t>
    </rPh>
    <rPh sb="2" eb="4">
      <t>タイジュウ</t>
    </rPh>
    <phoneticPr fontId="1"/>
  </si>
  <si>
    <r>
      <rPr>
        <b/>
        <sz val="11"/>
        <color theme="4" tint="-0.249977111117893"/>
        <rFont val="Segoe UI Symbol"/>
        <family val="2"/>
      </rPr>
      <t>✔</t>
    </r>
    <r>
      <rPr>
        <b/>
        <sz val="11"/>
        <color theme="4" tint="-0.249977111117893"/>
        <rFont val="Yu Gothic"/>
        <family val="2"/>
        <scheme val="minor"/>
      </rPr>
      <t>タンパク質は標準体重の０．８倍から１．２倍までが普通</t>
    </r>
    <rPh sb="5" eb="6">
      <t>シツ</t>
    </rPh>
    <rPh sb="7" eb="9">
      <t>ヒョウジュン</t>
    </rPh>
    <rPh sb="9" eb="11">
      <t>タイジュウ</t>
    </rPh>
    <rPh sb="15" eb="16">
      <t>バイ</t>
    </rPh>
    <rPh sb="21" eb="22">
      <t>バイ</t>
    </rPh>
    <rPh sb="25" eb="27">
      <t>フツウ</t>
    </rPh>
    <phoneticPr fontId="1"/>
  </si>
  <si>
    <t>※糖質をしっかり摂取して、同時に運動をしましょう。（糖質はガソリンのようなもので、運動は運転のようなものです）</t>
    <rPh sb="1" eb="3">
      <t>トウシツ</t>
    </rPh>
    <rPh sb="8" eb="10">
      <t>セッシュ</t>
    </rPh>
    <rPh sb="13" eb="15">
      <t>ドウジ</t>
    </rPh>
    <rPh sb="16" eb="18">
      <t>ウンドウ</t>
    </rPh>
    <rPh sb="26" eb="28">
      <t>トウシツ</t>
    </rPh>
    <rPh sb="41" eb="43">
      <t>ウンドウ</t>
    </rPh>
    <rPh sb="44" eb="46">
      <t>ウンテン</t>
    </rPh>
    <phoneticPr fontId="1"/>
  </si>
  <si>
    <r>
      <t>※過剰にタンパク質を摂取するよりも、食前に運動してタンパク質を筋肉に変える</t>
    </r>
    <r>
      <rPr>
        <b/>
        <u/>
        <sz val="11"/>
        <color theme="4" tint="-0.249977111117893"/>
        <rFont val="Yu Gothic"/>
        <family val="3"/>
        <charset val="128"/>
        <scheme val="minor"/>
      </rPr>
      <t>タイミング</t>
    </r>
    <r>
      <rPr>
        <sz val="11"/>
        <color theme="4" tint="-0.249977111117893"/>
        <rFont val="Yu Gothic"/>
        <family val="3"/>
        <charset val="128"/>
        <scheme val="minor"/>
      </rPr>
      <t>の方が重要です。</t>
    </r>
    <rPh sb="1" eb="3">
      <t>カジョウ</t>
    </rPh>
    <rPh sb="8" eb="9">
      <t>シツ</t>
    </rPh>
    <rPh sb="10" eb="12">
      <t>セッシュ</t>
    </rPh>
    <rPh sb="18" eb="20">
      <t>ショクゼン</t>
    </rPh>
    <rPh sb="21" eb="23">
      <t>ウンドウ</t>
    </rPh>
    <rPh sb="29" eb="30">
      <t>シツ</t>
    </rPh>
    <rPh sb="31" eb="33">
      <t>キンニク</t>
    </rPh>
    <rPh sb="34" eb="35">
      <t>カ</t>
    </rPh>
    <rPh sb="43" eb="44">
      <t>ホウ</t>
    </rPh>
    <rPh sb="45" eb="47">
      <t>ジュウヨウ</t>
    </rPh>
    <phoneticPr fontId="1"/>
  </si>
  <si>
    <r>
      <rPr>
        <b/>
        <sz val="11"/>
        <color theme="4" tint="-0.249977111117893"/>
        <rFont val="Segoe UI Symbol"/>
        <family val="2"/>
      </rPr>
      <t>✔</t>
    </r>
    <r>
      <rPr>
        <b/>
        <sz val="11"/>
        <color theme="4" tint="-0.249977111117893"/>
        <rFont val="Yu Gothic"/>
        <family val="2"/>
        <charset val="128"/>
      </rPr>
      <t>タンパク質</t>
    </r>
    <r>
      <rPr>
        <b/>
        <sz val="11"/>
        <color theme="4" tint="-0.249977111117893"/>
        <rFont val="Calibri"/>
        <family val="2"/>
      </rPr>
      <t>1</t>
    </r>
    <r>
      <rPr>
        <b/>
        <sz val="11"/>
        <color theme="4" tint="-0.249977111117893"/>
        <rFont val="Yu Gothic"/>
        <family val="2"/>
        <charset val="128"/>
      </rPr>
      <t>３％から２０％　脂質は２０％から３０％　炭水化物は５０％から６５％　・・・</t>
    </r>
    <r>
      <rPr>
        <b/>
        <sz val="11"/>
        <color theme="4" tint="-0.249977111117893"/>
        <rFont val="Yu Gothic"/>
        <family val="2"/>
      </rPr>
      <t>が常識です。</t>
    </r>
    <rPh sb="5" eb="6">
      <t>シツ</t>
    </rPh>
    <rPh sb="15" eb="17">
      <t>シシツ</t>
    </rPh>
    <rPh sb="27" eb="31">
      <t>タンスイカブツ</t>
    </rPh>
    <rPh sb="45" eb="47">
      <t>ジョウシキ</t>
    </rPh>
    <phoneticPr fontId="1"/>
  </si>
  <si>
    <r>
      <rPr>
        <b/>
        <sz val="11"/>
        <color theme="4" tint="-0.249977111117893"/>
        <rFont val="Segoe UI Symbol"/>
        <family val="2"/>
      </rPr>
      <t>✔</t>
    </r>
    <r>
      <rPr>
        <b/>
        <sz val="11"/>
        <color theme="4" tint="-0.249977111117893"/>
        <rFont val="Yu Gothic"/>
        <family val="2"/>
        <charset val="128"/>
      </rPr>
      <t>間食も含めて食前</t>
    </r>
    <r>
      <rPr>
        <b/>
        <sz val="11"/>
        <color theme="4" tint="-0.249977111117893"/>
        <rFont val="Yu Gothic"/>
        <family val="2"/>
        <scheme val="minor"/>
      </rPr>
      <t>１０分以内にスクワット</t>
    </r>
    <r>
      <rPr>
        <b/>
        <sz val="11"/>
        <color theme="4" tint="-0.249977111117893"/>
        <rFont val="Yu Gothic"/>
        <family val="2"/>
        <charset val="128"/>
      </rPr>
      <t>１０回を１週間ほど試してみましょう。</t>
    </r>
    <r>
      <rPr>
        <b/>
        <sz val="11"/>
        <color theme="4" tint="-0.249977111117893"/>
        <rFont val="Yu Gothic"/>
        <family val="2"/>
        <scheme val="minor"/>
      </rPr>
      <t>（特に朝食前などの絶食後が重要）</t>
    </r>
    <rPh sb="1" eb="3">
      <t>カンショク</t>
    </rPh>
    <rPh sb="4" eb="5">
      <t>フク</t>
    </rPh>
    <rPh sb="7" eb="8">
      <t>ショク</t>
    </rPh>
    <rPh sb="8" eb="9">
      <t>マエ</t>
    </rPh>
    <rPh sb="11" eb="12">
      <t>プン</t>
    </rPh>
    <rPh sb="12" eb="14">
      <t>イナイ</t>
    </rPh>
    <rPh sb="22" eb="23">
      <t>カイ</t>
    </rPh>
    <rPh sb="25" eb="27">
      <t>シュウカン</t>
    </rPh>
    <rPh sb="29" eb="30">
      <t>タメ</t>
    </rPh>
    <rPh sb="39" eb="40">
      <t>トク</t>
    </rPh>
    <rPh sb="41" eb="43">
      <t>チョウショク</t>
    </rPh>
    <rPh sb="43" eb="44">
      <t>マエ</t>
    </rPh>
    <rPh sb="47" eb="49">
      <t>ゼッショク</t>
    </rPh>
    <rPh sb="49" eb="50">
      <t>ゴ</t>
    </rPh>
    <rPh sb="51" eb="53">
      <t>ジュウヨウ</t>
    </rPh>
    <phoneticPr fontId="1"/>
  </si>
  <si>
    <t>※タンパク質の過剰摂取は短命と関連があるため、医療上の理由ではない糖質制限には気をつけてください。</t>
    <rPh sb="5" eb="6">
      <t>シツ</t>
    </rPh>
    <rPh sb="7" eb="9">
      <t>カジョウ</t>
    </rPh>
    <rPh sb="9" eb="11">
      <t>セッシュ</t>
    </rPh>
    <rPh sb="12" eb="14">
      <t>タンメイ</t>
    </rPh>
    <rPh sb="15" eb="17">
      <t>カンレン</t>
    </rPh>
    <rPh sb="23" eb="25">
      <t>イリョウ</t>
    </rPh>
    <rPh sb="25" eb="26">
      <t>ジョウ</t>
    </rPh>
    <rPh sb="27" eb="29">
      <t>リユウ</t>
    </rPh>
    <rPh sb="33" eb="35">
      <t>トウシツ</t>
    </rPh>
    <rPh sb="35" eb="37">
      <t>セイゲン</t>
    </rPh>
    <rPh sb="39" eb="40">
      <t>キ</t>
    </rPh>
    <phoneticPr fontId="1"/>
  </si>
  <si>
    <t>手順２：右にある表の自分の年齢にだいたい合った摂取目安を選んで左の表の摂取目安部分にコピー＆ペーストする。</t>
    <phoneticPr fontId="1"/>
  </si>
  <si>
    <t>手順３：①炭水化物食品。②タンパク質食品。③脂質食品。④ビタミン食品。⑤ミネラル食品。⑥オメガ３食品。⑦ビタミンB12食品。⑧ビタミンD食品の名前を表に記入する。</t>
    <rPh sb="0" eb="2">
      <t>テジュン</t>
    </rPh>
    <rPh sb="71" eb="73">
      <t>ナマエ</t>
    </rPh>
    <rPh sb="74" eb="75">
      <t>ヒョウ</t>
    </rPh>
    <rPh sb="76" eb="78">
      <t>キニュウ</t>
    </rPh>
    <phoneticPr fontId="1"/>
  </si>
  <si>
    <t>手順４：食品成分データベース（https://fooddb.mext.go.jp/）にアクセスして、表に記入した食品の具体的な栄養成分を記入する。数字は「合計」に自動計算されます。</t>
    <rPh sb="50" eb="51">
      <t>ヒョウ</t>
    </rPh>
    <rPh sb="52" eb="54">
      <t>キニュウ</t>
    </rPh>
    <phoneticPr fontId="1"/>
  </si>
  <si>
    <t>手順５：栄養比率の自動計算表に表示された栄養比率を見よう。</t>
    <rPh sb="4" eb="6">
      <t>エイヨウ</t>
    </rPh>
    <rPh sb="6" eb="8">
      <t>ヒリツ</t>
    </rPh>
    <rPh sb="9" eb="11">
      <t>ジドウ</t>
    </rPh>
    <rPh sb="11" eb="13">
      <t>ケイサン</t>
    </rPh>
    <rPh sb="13" eb="14">
      <t>ヒョウ</t>
    </rPh>
    <rPh sb="15" eb="17">
      <t>ヒョウジ</t>
    </rPh>
    <rPh sb="20" eb="22">
      <t>エイヨウ</t>
    </rPh>
    <rPh sb="22" eb="24">
      <t>ヒリツ</t>
    </rPh>
    <rPh sb="25" eb="26">
      <t>ミ</t>
    </rPh>
    <phoneticPr fontId="1"/>
  </si>
  <si>
    <t>手順６：表を見ながら食品の量や種類を調整して、完全食を構築しましょう。</t>
    <rPh sb="0" eb="2">
      <t>テジュン</t>
    </rPh>
    <rPh sb="4" eb="5">
      <t>ヒョウ</t>
    </rPh>
    <rPh sb="6" eb="7">
      <t>ミ</t>
    </rPh>
    <rPh sb="10" eb="12">
      <t>ショクヒン</t>
    </rPh>
    <rPh sb="13" eb="14">
      <t>リョウ</t>
    </rPh>
    <rPh sb="15" eb="17">
      <t>シュルイ</t>
    </rPh>
    <rPh sb="18" eb="20">
      <t>チョウセイ</t>
    </rPh>
    <rPh sb="23" eb="25">
      <t>カンゼン</t>
    </rPh>
    <rPh sb="25" eb="26">
      <t>ショク</t>
    </rPh>
    <rPh sb="27" eb="29">
      <t>コウチク</t>
    </rPh>
    <phoneticPr fontId="1"/>
  </si>
  <si>
    <t>手順１：左上の質問リストに答えて栄養計算表に補正を入れる。</t>
    <rPh sb="0" eb="2">
      <t>テジュン</t>
    </rPh>
    <rPh sb="4" eb="6">
      <t>ヒダリウエ</t>
    </rPh>
    <rPh sb="7" eb="9">
      <t>シツモン</t>
    </rPh>
    <rPh sb="13" eb="14">
      <t>コタ</t>
    </rPh>
    <rPh sb="16" eb="18">
      <t>エイヨウ</t>
    </rPh>
    <rPh sb="18" eb="21">
      <t>ケイサンヒョウ</t>
    </rPh>
    <rPh sb="22" eb="24">
      <t>ホセイ</t>
    </rPh>
    <rPh sb="25" eb="26">
      <t>イ</t>
    </rPh>
    <phoneticPr fontId="1"/>
  </si>
  <si>
    <t>現状比較対象が20歳以上の標準的な大人の平均オンリーなので補正は微妙</t>
    <rPh sb="0" eb="2">
      <t>ゲンジョウ</t>
    </rPh>
    <rPh sb="2" eb="4">
      <t>ヒカク</t>
    </rPh>
    <rPh sb="4" eb="6">
      <t>タイショウ</t>
    </rPh>
    <rPh sb="9" eb="10">
      <t>サイ</t>
    </rPh>
    <rPh sb="10" eb="12">
      <t>イジョウ</t>
    </rPh>
    <rPh sb="13" eb="16">
      <t>ヒョウジュンテキ</t>
    </rPh>
    <rPh sb="17" eb="19">
      <t>オトナ</t>
    </rPh>
    <rPh sb="20" eb="22">
      <t>ヘイキン</t>
    </rPh>
    <rPh sb="29" eb="31">
      <t>ホセイ</t>
    </rPh>
    <rPh sb="32" eb="34">
      <t>ビミョウ</t>
    </rPh>
    <phoneticPr fontId="1"/>
  </si>
  <si>
    <t>※タンパク質２０％は通常不健康です。２０００キロカロリー中１００ｇ（吸収されない）も摂らないといけませんよ！</t>
    <rPh sb="5" eb="6">
      <t>シツ</t>
    </rPh>
    <rPh sb="10" eb="12">
      <t>ツウジョウ</t>
    </rPh>
    <rPh sb="12" eb="15">
      <t>フケンコウ</t>
    </rPh>
    <rPh sb="28" eb="29">
      <t>チュウ</t>
    </rPh>
    <rPh sb="34" eb="36">
      <t>キュウシュウ</t>
    </rPh>
    <rPh sb="42" eb="43">
      <t>ト</t>
    </rPh>
    <phoneticPr fontId="1"/>
  </si>
  <si>
    <t>アルコールとコレステロールは経口摂取しない方が勝る。</t>
    <rPh sb="14" eb="16">
      <t>ケイコウ</t>
    </rPh>
    <rPh sb="16" eb="18">
      <t>セッシュ</t>
    </rPh>
    <rPh sb="21" eb="22">
      <t>ホウ</t>
    </rPh>
    <rPh sb="23" eb="24">
      <t>マサ</t>
    </rPh>
    <phoneticPr fontId="1"/>
  </si>
  <si>
    <t>※水分摂取は排尿できるなら1時間に７５０ｍｌ程度まで。</t>
    <rPh sb="1" eb="3">
      <t>スイブン</t>
    </rPh>
    <rPh sb="3" eb="5">
      <t>セッシュ</t>
    </rPh>
    <rPh sb="6" eb="8">
      <t>ハイニョウ</t>
    </rPh>
    <rPh sb="14" eb="16">
      <t>ジカン</t>
    </rPh>
    <rPh sb="22" eb="24">
      <t>テイド</t>
    </rPh>
    <phoneticPr fontId="1"/>
  </si>
  <si>
    <t>1日の食事時間を8時間にして、16時間断食をするか、食前の筋トレをするのも有力！</t>
    <rPh sb="1" eb="2">
      <t>ニチ</t>
    </rPh>
    <rPh sb="3" eb="5">
      <t>ショクジ</t>
    </rPh>
    <rPh sb="5" eb="7">
      <t>ジカン</t>
    </rPh>
    <rPh sb="9" eb="11">
      <t>ジカン</t>
    </rPh>
    <rPh sb="17" eb="19">
      <t>ジカン</t>
    </rPh>
    <rPh sb="19" eb="21">
      <t>ダンジキ</t>
    </rPh>
    <rPh sb="26" eb="28">
      <t>ショクゼン</t>
    </rPh>
    <rPh sb="29" eb="30">
      <t>キン</t>
    </rPh>
    <rPh sb="37" eb="39">
      <t>ユウリョク</t>
    </rPh>
    <phoneticPr fontId="1"/>
  </si>
  <si>
    <t>表計算をして低予算の栄養充足食・有害除去食を構築し、毎日1万7000歩歩いて高炭水化物食を食べよう！</t>
    <rPh sb="0" eb="3">
      <t>ヒョウケイサン</t>
    </rPh>
    <rPh sb="6" eb="9">
      <t>テイヨサン</t>
    </rPh>
    <rPh sb="10" eb="12">
      <t>エイヨウ</t>
    </rPh>
    <rPh sb="12" eb="14">
      <t>ジュウソク</t>
    </rPh>
    <rPh sb="14" eb="15">
      <t>ショク</t>
    </rPh>
    <rPh sb="16" eb="18">
      <t>ユウガイ</t>
    </rPh>
    <rPh sb="18" eb="20">
      <t>ジョキョ</t>
    </rPh>
    <rPh sb="20" eb="21">
      <t>ショク</t>
    </rPh>
    <rPh sb="21" eb="22">
      <t>カンショク</t>
    </rPh>
    <rPh sb="22" eb="24">
      <t>コウチク</t>
    </rPh>
    <rPh sb="26" eb="28">
      <t>マイニチ</t>
    </rPh>
    <rPh sb="29" eb="30">
      <t>マン</t>
    </rPh>
    <rPh sb="34" eb="35">
      <t>ホ</t>
    </rPh>
    <rPh sb="35" eb="36">
      <t>アル</t>
    </rPh>
    <rPh sb="38" eb="39">
      <t>コウ</t>
    </rPh>
    <rPh sb="39" eb="43">
      <t>タンスイカブツ</t>
    </rPh>
    <rPh sb="43" eb="44">
      <t>ショク</t>
    </rPh>
    <rPh sb="45" eb="46">
      <t>タ</t>
    </rPh>
    <phoneticPr fontId="1"/>
  </si>
  <si>
    <t>抗酸化物質は特にクローブ、オールスパイス、ペパーミント、アムラ、シナモンが多い。</t>
    <phoneticPr fontId="1"/>
  </si>
  <si>
    <t>オメガ3はチアシードやフラックスシードやえごまやキウイフルーツの種やタンクで培養した藻類から摂取しよう！</t>
    <rPh sb="32" eb="33">
      <t>タネ</t>
    </rPh>
    <rPh sb="38" eb="40">
      <t>バイヨウ</t>
    </rPh>
    <rPh sb="42" eb="44">
      <t>ソウルイ</t>
    </rPh>
    <rPh sb="46" eb="48">
      <t>セッシュ</t>
    </rPh>
    <phoneticPr fontId="1"/>
  </si>
  <si>
    <t>肉、魚、卵、乳製品をやめて、野菜、果物、穀物、豆類、種実、藻類、菌類を食べよう！</t>
    <rPh sb="23" eb="25">
      <t>マメルイ</t>
    </rPh>
    <rPh sb="29" eb="31">
      <t>ソウルイ</t>
    </rPh>
    <rPh sb="32" eb="34">
      <t>キンルイ</t>
    </rPh>
    <phoneticPr fontId="1"/>
  </si>
  <si>
    <t>アメリカの動物性食品産業・ジェンクフード産業（超加工食品・超精製食品・超包装食品）・塩産業・砂糖産業・甘味飲料産業・エッグボード・栄養士協会・一部の医師などを訴える必要があります。</t>
    <rPh sb="5" eb="8">
      <t>ドウブツセイ</t>
    </rPh>
    <rPh sb="8" eb="10">
      <t>ショクヒン</t>
    </rPh>
    <rPh sb="10" eb="12">
      <t>サンギョウ</t>
    </rPh>
    <rPh sb="20" eb="22">
      <t>サンギョウ</t>
    </rPh>
    <rPh sb="23" eb="24">
      <t>チョウ</t>
    </rPh>
    <rPh sb="24" eb="26">
      <t>カコウ</t>
    </rPh>
    <rPh sb="26" eb="28">
      <t>ショクヒン</t>
    </rPh>
    <rPh sb="29" eb="30">
      <t>チョウ</t>
    </rPh>
    <rPh sb="30" eb="32">
      <t>セイセイ</t>
    </rPh>
    <rPh sb="32" eb="34">
      <t>ショクヒン</t>
    </rPh>
    <rPh sb="35" eb="36">
      <t>チョウ</t>
    </rPh>
    <rPh sb="36" eb="38">
      <t>ホウソウ</t>
    </rPh>
    <rPh sb="38" eb="40">
      <t>ショクヒン</t>
    </rPh>
    <rPh sb="42" eb="43">
      <t>シオ</t>
    </rPh>
    <rPh sb="43" eb="45">
      <t>サンギョウ</t>
    </rPh>
    <rPh sb="46" eb="48">
      <t>サトウ</t>
    </rPh>
    <rPh sb="48" eb="50">
      <t>サンギョウ</t>
    </rPh>
    <rPh sb="51" eb="53">
      <t>カンミ</t>
    </rPh>
    <rPh sb="53" eb="55">
      <t>インリョウ</t>
    </rPh>
    <rPh sb="55" eb="57">
      <t>サンギョウ</t>
    </rPh>
    <rPh sb="65" eb="68">
      <t>エイヨウシ</t>
    </rPh>
    <rPh sb="68" eb="70">
      <t>キョウカイ</t>
    </rPh>
    <rPh sb="71" eb="73">
      <t>イチブ</t>
    </rPh>
    <rPh sb="74" eb="76">
      <t>イシ</t>
    </rPh>
    <rPh sb="79" eb="80">
      <t>ウッタ</t>
    </rPh>
    <rPh sb="82" eb="84">
      <t>ヒツヨウ</t>
    </rPh>
    <phoneticPr fontId="1"/>
  </si>
  <si>
    <t>日本の栄養学者は１００万人以上いる栄養士を組織して、英語圏だけで１００万以上ある栄養学の論文などを読み切りましょう。</t>
    <rPh sb="0" eb="2">
      <t>ニホン</t>
    </rPh>
    <rPh sb="3" eb="6">
      <t>エイヨウガク</t>
    </rPh>
    <rPh sb="6" eb="7">
      <t>シャ</t>
    </rPh>
    <rPh sb="11" eb="13">
      <t>マンニン</t>
    </rPh>
    <rPh sb="13" eb="15">
      <t>イジョウ</t>
    </rPh>
    <rPh sb="17" eb="20">
      <t>エイヨウシ</t>
    </rPh>
    <rPh sb="21" eb="23">
      <t>ソシキ</t>
    </rPh>
    <rPh sb="26" eb="29">
      <t>エイゴケン</t>
    </rPh>
    <rPh sb="35" eb="36">
      <t>マン</t>
    </rPh>
    <rPh sb="36" eb="38">
      <t>イジョウ</t>
    </rPh>
    <rPh sb="40" eb="43">
      <t>エイヨウガク</t>
    </rPh>
    <rPh sb="44" eb="46">
      <t>ロンブン</t>
    </rPh>
    <rPh sb="49" eb="50">
      <t>ヨ</t>
    </rPh>
    <rPh sb="51" eb="52">
      <t>キ</t>
    </rPh>
    <phoneticPr fontId="1"/>
  </si>
  <si>
    <t>ヴィーガン（Vegan）はベジタリアンの省略名称であり、こなれた印象を出していることから「食べられる植物（＝野菜）を中心に食べる活動にこなれた人」くらいの意味</t>
    <rPh sb="32" eb="34">
      <t>インショウ</t>
    </rPh>
    <rPh sb="35" eb="36">
      <t>ダ</t>
    </rPh>
    <rPh sb="45" eb="46">
      <t>タ</t>
    </rPh>
    <rPh sb="50" eb="52">
      <t>ショクブツ</t>
    </rPh>
    <rPh sb="54" eb="56">
      <t>ヤサイ</t>
    </rPh>
    <rPh sb="58" eb="60">
      <t>チュウシン</t>
    </rPh>
    <rPh sb="61" eb="62">
      <t>タ</t>
    </rPh>
    <rPh sb="64" eb="66">
      <t>カツドウ</t>
    </rPh>
    <rPh sb="71" eb="72">
      <t>ヒト</t>
    </rPh>
    <rPh sb="77" eb="79">
      <t>イミ</t>
    </rPh>
    <phoneticPr fontId="1"/>
  </si>
  <si>
    <t>高名な脳細胞内データ界の方すら現代日本の「天皇家＋腐った仏教徒＋習慣の隷従者＋有害な自然崇拝者」の四者が日本四大有害存在だと述べている。</t>
    <rPh sb="0" eb="2">
      <t>コウメイ</t>
    </rPh>
    <phoneticPr fontId="1"/>
  </si>
  <si>
    <t>現代の地球温暖化問題への直面に際して、主流派がほぼ何も対策をせずにいる原因は「データ環境破壊者＋データ犯罪者＋データレイパー＋データ簒奪者」が脳細胞内に跋扈しているためである。</t>
    <rPh sb="0" eb="2">
      <t>ゲンダイ</t>
    </rPh>
    <rPh sb="3" eb="5">
      <t>チキュウ</t>
    </rPh>
    <rPh sb="5" eb="8">
      <t>オンダンカ</t>
    </rPh>
    <rPh sb="8" eb="10">
      <t>モンダイ</t>
    </rPh>
    <rPh sb="12" eb="14">
      <t>チョクメン</t>
    </rPh>
    <rPh sb="15" eb="16">
      <t>サイ</t>
    </rPh>
    <rPh sb="19" eb="22">
      <t>シュリュウハ</t>
    </rPh>
    <rPh sb="25" eb="26">
      <t>ナニ</t>
    </rPh>
    <rPh sb="27" eb="29">
      <t>タイサク</t>
    </rPh>
    <rPh sb="35" eb="37">
      <t>ゲンイン</t>
    </rPh>
    <rPh sb="42" eb="44">
      <t>カンキョウ</t>
    </rPh>
    <rPh sb="44" eb="47">
      <t>ハカイシャ</t>
    </rPh>
    <rPh sb="51" eb="54">
      <t>ハンザイシャ</t>
    </rPh>
    <rPh sb="66" eb="68">
      <t>サンダツ</t>
    </rPh>
    <rPh sb="68" eb="69">
      <t>シャ</t>
    </rPh>
    <rPh sb="71" eb="72">
      <t>ノウ</t>
    </rPh>
    <rPh sb="72" eb="75">
      <t>サイボウナイ</t>
    </rPh>
    <rPh sb="76" eb="78">
      <t>バッコ</t>
    </rPh>
    <phoneticPr fontId="1"/>
  </si>
  <si>
    <r>
      <t>⑥左表の</t>
    </r>
    <r>
      <rPr>
        <b/>
        <sz val="11"/>
        <color theme="1"/>
        <rFont val="Yu Gothic"/>
        <family val="3"/>
        <charset val="128"/>
        <scheme val="minor"/>
      </rPr>
      <t>消費支出</t>
    </r>
    <r>
      <rPr>
        <sz val="11"/>
        <color theme="1"/>
        <rFont val="Yu Gothic"/>
        <family val="2"/>
        <scheme val="minor"/>
      </rPr>
      <t>を記入すると、</t>
    </r>
    <r>
      <rPr>
        <b/>
        <sz val="11"/>
        <color theme="1"/>
        <rFont val="Yu Gothic"/>
        <family val="3"/>
        <charset val="128"/>
        <scheme val="minor"/>
      </rPr>
      <t>豊かさ係数</t>
    </r>
    <r>
      <rPr>
        <sz val="11"/>
        <color theme="1"/>
        <rFont val="Yu Gothic"/>
        <family val="2"/>
        <scheme val="minor"/>
      </rPr>
      <t>が自動計算される。</t>
    </r>
    <rPh sb="1" eb="2">
      <t>ヒダリ</t>
    </rPh>
    <rPh sb="2" eb="3">
      <t>ヒョウ</t>
    </rPh>
    <rPh sb="4" eb="6">
      <t>ショウヒ</t>
    </rPh>
    <rPh sb="6" eb="8">
      <t>シシュツ</t>
    </rPh>
    <rPh sb="9" eb="11">
      <t>キニュウ</t>
    </rPh>
    <rPh sb="15" eb="16">
      <t>ユタ</t>
    </rPh>
    <rPh sb="18" eb="20">
      <t>ケイスウ</t>
    </rPh>
    <rPh sb="21" eb="23">
      <t>ジドウ</t>
    </rPh>
    <rPh sb="23" eb="25">
      <t>ケイサン</t>
    </rPh>
    <phoneticPr fontId="1"/>
  </si>
  <si>
    <t>※消費支出の中の食費の割合です。</t>
    <rPh sb="1" eb="3">
      <t>ショウヒ</t>
    </rPh>
    <rPh sb="3" eb="5">
      <t>シシュツ</t>
    </rPh>
    <rPh sb="6" eb="7">
      <t>ナカ</t>
    </rPh>
    <rPh sb="8" eb="10">
      <t>ショクヒ</t>
    </rPh>
    <rPh sb="11" eb="13">
      <t>ワリアイ</t>
    </rPh>
    <phoneticPr fontId="1"/>
  </si>
  <si>
    <t>※豊かさを表わす係数は一般にエンゲル係数と呼ばれています。</t>
    <rPh sb="1" eb="2">
      <t>ユタ</t>
    </rPh>
    <rPh sb="5" eb="6">
      <t>アラ</t>
    </rPh>
    <rPh sb="8" eb="10">
      <t>ケイスウ</t>
    </rPh>
    <rPh sb="11" eb="13">
      <t>イッパン</t>
    </rPh>
    <rPh sb="18" eb="20">
      <t>ケイスウ</t>
    </rPh>
    <rPh sb="21" eb="22">
      <t>ヨ</t>
    </rPh>
    <phoneticPr fontId="1"/>
  </si>
  <si>
    <t>※２５が普通で、低いほど豊かな生活をしていると考えらます。</t>
    <phoneticPr fontId="1"/>
  </si>
  <si>
    <t>豆乳</t>
    <rPh sb="0" eb="2">
      <t>トウニュウ</t>
    </rPh>
    <phoneticPr fontId="1"/>
  </si>
  <si>
    <t>バナナ</t>
    <phoneticPr fontId="1"/>
  </si>
  <si>
    <t>ごま</t>
    <phoneticPr fontId="1"/>
  </si>
  <si>
    <t>乾燥昆布</t>
    <rPh sb="0" eb="2">
      <t>カンソウ</t>
    </rPh>
    <rPh sb="2" eb="4">
      <t>コンブ</t>
    </rPh>
    <phoneticPr fontId="1"/>
  </si>
  <si>
    <t>?</t>
  </si>
  <si>
    <t>Tr</t>
  </si>
  <si>
    <t>バナナ</t>
  </si>
  <si>
    <t>ﾆﾝｼﾞﾝｼﾞｭｰｽ</t>
  </si>
  <si>
    <t>ごま</t>
  </si>
  <si>
    <t>ﾁｱｼｰﾄﾞ</t>
  </si>
  <si>
    <t xml:space="preserve"> </t>
  </si>
  <si>
    <t>ﾋﾞﾀﾐﾝDｻﾌﾟﾘ</t>
  </si>
  <si>
    <t>ﾆｭｰﾄﾘｼｮﾅﾙｲｰｽﾄ</t>
  </si>
  <si>
    <t>1000g</t>
  </si>
  <si>
    <t>1000ｇ</t>
  </si>
  <si>
    <t>210ｇ</t>
  </si>
  <si>
    <t>20g</t>
  </si>
  <si>
    <t>55g</t>
  </si>
  <si>
    <t>0.1g</t>
  </si>
  <si>
    <t>?g</t>
  </si>
  <si>
    <t>2ｇ</t>
  </si>
  <si>
    <t>-</t>
  </si>
  <si>
    <t>製作日：２０２３年０７月０４日火曜日</t>
    <rPh sb="0" eb="2">
      <t>セイサク</t>
    </rPh>
    <rPh sb="2" eb="3">
      <t>ビ</t>
    </rPh>
    <rPh sb="8" eb="9">
      <t>ネン</t>
    </rPh>
    <rPh sb="11" eb="12">
      <t>ガツ</t>
    </rPh>
    <rPh sb="14" eb="15">
      <t>ニチ</t>
    </rPh>
    <rPh sb="15" eb="16">
      <t>ヒ</t>
    </rPh>
    <rPh sb="16" eb="18">
      <t>ヨウビ</t>
    </rPh>
    <phoneticPr fontId="1"/>
  </si>
  <si>
    <t>比較</t>
    <rPh sb="0" eb="2">
      <t>ヒカク</t>
    </rPh>
    <phoneticPr fontId="1"/>
  </si>
  <si>
    <r>
      <t>ポケットコンビニヤフー店（</t>
    </r>
    <r>
      <rPr>
        <sz val="11"/>
        <color theme="1"/>
        <rFont val="Segoe UI Symbol"/>
        <family val="2"/>
      </rPr>
      <t>🎖</t>
    </r>
    <r>
      <rPr>
        <sz val="11"/>
        <color theme="1"/>
        <rFont val="Yu Gothic"/>
        <family val="2"/>
        <scheme val="minor"/>
      </rPr>
      <t>有料ストア）</t>
    </r>
    <rPh sb="11" eb="12">
      <t>テン</t>
    </rPh>
    <rPh sb="15" eb="17">
      <t>ユウリョウ</t>
    </rPh>
    <phoneticPr fontId="1"/>
  </si>
  <si>
    <r>
      <rPr>
        <sz val="10"/>
        <color rgb="FF434343"/>
        <rFont val="ＭＳ ゴシック"/>
        <family val="3"/>
        <charset val="128"/>
      </rPr>
      <t>キッコーマン</t>
    </r>
    <r>
      <rPr>
        <sz val="10"/>
        <color rgb="FF434343"/>
        <rFont val="Arial"/>
        <family val="2"/>
      </rPr>
      <t xml:space="preserve"> </t>
    </r>
    <r>
      <rPr>
        <sz val="10"/>
        <color rgb="FF434343"/>
        <rFont val="ＭＳ ゴシック"/>
        <family val="3"/>
        <charset val="128"/>
      </rPr>
      <t>特濃（とくのう）調製豆乳</t>
    </r>
    <r>
      <rPr>
        <sz val="10"/>
        <color rgb="FF434343"/>
        <rFont val="Arial"/>
        <family val="2"/>
      </rPr>
      <t xml:space="preserve"> 1000ml</t>
    </r>
    <r>
      <rPr>
        <sz val="10"/>
        <color rgb="FF434343"/>
        <rFont val="ＭＳ ゴシック"/>
        <family val="3"/>
        <charset val="128"/>
      </rPr>
      <t>紙パック</t>
    </r>
    <r>
      <rPr>
        <sz val="10"/>
        <color rgb="FF434343"/>
        <rFont val="Arial"/>
        <family val="2"/>
      </rPr>
      <t xml:space="preserve"> 12</t>
    </r>
    <r>
      <rPr>
        <sz val="10"/>
        <color rgb="FF434343"/>
        <rFont val="ＭＳ ゴシック"/>
        <family val="3"/>
        <charset val="128"/>
      </rPr>
      <t>本入（</t>
    </r>
    <r>
      <rPr>
        <sz val="10"/>
        <color rgb="FF434343"/>
        <rFont val="Arial"/>
        <family val="2"/>
      </rPr>
      <t>6</t>
    </r>
    <r>
      <rPr>
        <sz val="10"/>
        <color rgb="FF434343"/>
        <rFont val="ＭＳ ゴシック"/>
        <family val="3"/>
        <charset val="128"/>
      </rPr>
      <t>本</t>
    </r>
    <r>
      <rPr>
        <sz val="10"/>
        <color rgb="FF434343"/>
        <rFont val="Yu Gothic"/>
        <family val="2"/>
        <charset val="128"/>
      </rPr>
      <t>×</t>
    </r>
    <r>
      <rPr>
        <sz val="10"/>
        <color rgb="FF434343"/>
        <rFont val="Arial"/>
        <family val="2"/>
      </rPr>
      <t>2</t>
    </r>
    <r>
      <rPr>
        <sz val="10"/>
        <color rgb="FF434343"/>
        <rFont val="ＭＳ ゴシック"/>
        <family val="3"/>
        <charset val="128"/>
      </rPr>
      <t>）</t>
    </r>
    <r>
      <rPr>
        <sz val="10"/>
        <color rgb="FF434343"/>
        <rFont val="Arial"/>
        <family val="2"/>
      </rPr>
      <t xml:space="preserve"> (</t>
    </r>
    <r>
      <rPr>
        <sz val="10"/>
        <color rgb="FF434343"/>
        <rFont val="ＭＳ ゴシック"/>
        <family val="3"/>
        <charset val="128"/>
      </rPr>
      <t>豆乳飲料</t>
    </r>
    <r>
      <rPr>
        <sz val="10"/>
        <color rgb="FF434343"/>
        <rFont val="Arial"/>
        <family val="2"/>
      </rPr>
      <t xml:space="preserve"> </t>
    </r>
    <r>
      <rPr>
        <sz val="10"/>
        <color rgb="FF434343"/>
        <rFont val="ＭＳ ゴシック"/>
        <family val="3"/>
        <charset val="128"/>
      </rPr>
      <t>特定保健用食品</t>
    </r>
    <r>
      <rPr>
        <sz val="10"/>
        <color rgb="FF434343"/>
        <rFont val="Arial"/>
        <family val="2"/>
      </rPr>
      <t>)</t>
    </r>
    <phoneticPr fontId="1"/>
  </si>
  <si>
    <t>４８ｋｇ</t>
    <phoneticPr fontId="1"/>
  </si>
  <si>
    <t>２８０７円</t>
    <rPh sb="4" eb="5">
      <t>エン</t>
    </rPh>
    <phoneticPr fontId="1"/>
  </si>
  <si>
    <t>４セット</t>
    <phoneticPr fontId="1"/>
  </si>
  <si>
    <t>送料９００円。一度に4セット買う</t>
    <rPh sb="0" eb="2">
      <t>ソウリョウ</t>
    </rPh>
    <rPh sb="5" eb="6">
      <t>エン</t>
    </rPh>
    <rPh sb="7" eb="9">
      <t>イチド</t>
    </rPh>
    <rPh sb="14" eb="15">
      <t>カ</t>
    </rPh>
    <phoneticPr fontId="1"/>
  </si>
  <si>
    <t>スミフルストア　AMAZON</t>
    <phoneticPr fontId="1"/>
  </si>
  <si>
    <t>スミフル バナナ 訳あり 甘熟王 約15kg 約85本 甘くて美味しいバナナ 業務用 高地栽培 イベント 祭り 家庭用 差し入れ ばなな</t>
    <phoneticPr fontId="1"/>
  </si>
  <si>
    <t>１５ｋｇ</t>
    <phoneticPr fontId="1"/>
  </si>
  <si>
    <t>３４８０円</t>
    <rPh sb="4" eb="5">
      <t>エン</t>
    </rPh>
    <phoneticPr fontId="1"/>
  </si>
  <si>
    <t>１セット</t>
    <phoneticPr fontId="1"/>
  </si>
  <si>
    <t>無料配送。</t>
    <rPh sb="0" eb="2">
      <t>ムリョウ</t>
    </rPh>
    <rPh sb="2" eb="4">
      <t>ハイソウ</t>
    </rPh>
    <phoneticPr fontId="1"/>
  </si>
  <si>
    <t>ニンジンジュース</t>
    <phoneticPr fontId="1"/>
  </si>
  <si>
    <t>あぶらじん　楽天市場店</t>
    <rPh sb="6" eb="8">
      <t>ラクテン</t>
    </rPh>
    <rPh sb="8" eb="10">
      <t>イチバ</t>
    </rPh>
    <rPh sb="10" eb="11">
      <t>テン</t>
    </rPh>
    <phoneticPr fontId="1"/>
  </si>
  <si>
    <t>【充実野菜 キャロット１００％】740gPET</t>
    <phoneticPr fontId="1"/>
  </si>
  <si>
    <t>１１．１ｋｇ</t>
    <phoneticPr fontId="1"/>
  </si>
  <si>
    <t>２９６４円</t>
    <rPh sb="4" eb="5">
      <t>エン</t>
    </rPh>
    <phoneticPr fontId="1"/>
  </si>
  <si>
    <r>
      <t>送料無料。この商品ビタミンＡが１．５倍だし消費量少なく計算ね</t>
    </r>
    <r>
      <rPr>
        <sz val="11"/>
        <color theme="1"/>
        <rFont val="Segoe UI Symbol"/>
        <family val="2"/>
      </rPr>
      <t>✨</t>
    </r>
    <rPh sb="0" eb="2">
      <t>ソウリョウ</t>
    </rPh>
    <rPh sb="2" eb="4">
      <t>ムリョウ</t>
    </rPh>
    <rPh sb="7" eb="9">
      <t>ショウヒン</t>
    </rPh>
    <rPh sb="18" eb="19">
      <t>バイ</t>
    </rPh>
    <rPh sb="21" eb="24">
      <t>ショウヒリョウ</t>
    </rPh>
    <rPh sb="24" eb="25">
      <t>スク</t>
    </rPh>
    <rPh sb="27" eb="29">
      <t>ケイサン</t>
    </rPh>
    <phoneticPr fontId="1"/>
  </si>
  <si>
    <t>業務スーパー</t>
    <rPh sb="0" eb="2">
      <t>ギョウム</t>
    </rPh>
    <phoneticPr fontId="1"/>
  </si>
  <si>
    <t>白ごま　1ｋｇ</t>
    <rPh sb="0" eb="1">
      <t>シロ</t>
    </rPh>
    <phoneticPr fontId="1"/>
  </si>
  <si>
    <t>１ｋｇ</t>
    <phoneticPr fontId="1"/>
  </si>
  <si>
    <t>５５０円</t>
    <rPh sb="3" eb="4">
      <t>エン</t>
    </rPh>
    <phoneticPr fontId="1"/>
  </si>
  <si>
    <t>１袋</t>
    <rPh sb="1" eb="2">
      <t>フクロ</t>
    </rPh>
    <phoneticPr fontId="1"/>
  </si>
  <si>
    <t>ネットで買うより業務スーパーで買う方が格段に安い例</t>
    <rPh sb="4" eb="5">
      <t>カ</t>
    </rPh>
    <rPh sb="8" eb="10">
      <t>ギョウム</t>
    </rPh>
    <rPh sb="15" eb="16">
      <t>カ</t>
    </rPh>
    <rPh sb="17" eb="18">
      <t>ホウ</t>
    </rPh>
    <rPh sb="19" eb="21">
      <t>カクダン</t>
    </rPh>
    <rPh sb="22" eb="23">
      <t>ヤス</t>
    </rPh>
    <rPh sb="24" eb="25">
      <t>レイ</t>
    </rPh>
    <phoneticPr fontId="1"/>
  </si>
  <si>
    <t>チアシード</t>
    <phoneticPr fontId="1"/>
  </si>
  <si>
    <t>balocco　楽天市場店</t>
    <rPh sb="8" eb="13">
      <t>ラクテンシジョウテン</t>
    </rPh>
    <phoneticPr fontId="1"/>
  </si>
  <si>
    <r>
      <rPr>
        <sz val="11"/>
        <color rgb="FF333333"/>
        <rFont val="ＭＳ ゴシック"/>
        <family val="3"/>
        <charset val="128"/>
      </rPr>
      <t>ホワイトチアシード</t>
    </r>
    <r>
      <rPr>
        <sz val="11"/>
        <color rgb="FF333333"/>
        <rFont val="Arial"/>
        <family val="2"/>
      </rPr>
      <t xml:space="preserve"> </t>
    </r>
    <r>
      <rPr>
        <sz val="11"/>
        <color rgb="FF333333"/>
        <rFont val="ＭＳ ゴシック"/>
        <family val="3"/>
        <charset val="128"/>
      </rPr>
      <t>１ｋｇ弱</t>
    </r>
    <r>
      <rPr>
        <sz val="11"/>
        <color rgb="FF333333"/>
        <rFont val="Arial"/>
        <family val="2"/>
      </rPr>
      <t xml:space="preserve"> </t>
    </r>
    <r>
      <rPr>
        <sz val="11"/>
        <color rgb="FF333333"/>
        <rFont val="ＭＳ ゴシック"/>
        <family val="3"/>
        <charset val="128"/>
      </rPr>
      <t>激安</t>
    </r>
    <r>
      <rPr>
        <sz val="11"/>
        <color rgb="FF333333"/>
        <rFont val="Arial"/>
        <family val="2"/>
      </rPr>
      <t xml:space="preserve"> </t>
    </r>
    <r>
      <rPr>
        <sz val="11"/>
        <color rgb="FF333333"/>
        <rFont val="ＭＳ ゴシック"/>
        <family val="3"/>
        <charset val="128"/>
      </rPr>
      <t>賞味期限</t>
    </r>
    <r>
      <rPr>
        <sz val="11"/>
        <color rgb="FF333333"/>
        <rFont val="Arial"/>
        <family val="2"/>
      </rPr>
      <t>2021</t>
    </r>
    <r>
      <rPr>
        <sz val="11"/>
        <color rgb="FF333333"/>
        <rFont val="ＭＳ ゴシック"/>
        <family val="3"/>
        <charset val="128"/>
      </rPr>
      <t>年</t>
    </r>
    <r>
      <rPr>
        <sz val="11"/>
        <color rgb="FF333333"/>
        <rFont val="Arial"/>
        <family val="2"/>
      </rPr>
      <t>1</t>
    </r>
    <r>
      <rPr>
        <sz val="11"/>
        <color rgb="FF333333"/>
        <rFont val="ＭＳ ゴシック"/>
        <family val="3"/>
        <charset val="128"/>
      </rPr>
      <t>月</t>
    </r>
    <r>
      <rPr>
        <sz val="11"/>
        <color rgb="FF333333"/>
        <rFont val="Arial"/>
        <family val="2"/>
      </rPr>
      <t>31</t>
    </r>
    <r>
      <rPr>
        <sz val="11"/>
        <color rgb="FF333333"/>
        <rFont val="ＭＳ ゴシック"/>
        <family val="3"/>
        <charset val="128"/>
      </rPr>
      <t>日</t>
    </r>
    <r>
      <rPr>
        <sz val="11"/>
        <color rgb="FF333333"/>
        <rFont val="Arial"/>
        <family val="2"/>
      </rPr>
      <t>(</t>
    </r>
    <r>
      <rPr>
        <sz val="11"/>
        <color rgb="FF333333"/>
        <rFont val="ＭＳ ゴシック"/>
        <family val="3"/>
        <charset val="128"/>
      </rPr>
      <t>微生物検査の結果、</t>
    </r>
    <r>
      <rPr>
        <sz val="11"/>
        <color rgb="FF333333"/>
        <rFont val="Arial"/>
        <family val="2"/>
      </rPr>
      <t>2023</t>
    </r>
    <r>
      <rPr>
        <sz val="11"/>
        <color rgb="FF333333"/>
        <rFont val="ＭＳ ゴシック"/>
        <family val="3"/>
        <charset val="128"/>
      </rPr>
      <t>年</t>
    </r>
    <r>
      <rPr>
        <sz val="11"/>
        <color rgb="FF333333"/>
        <rFont val="Arial"/>
        <family val="2"/>
      </rPr>
      <t>1</t>
    </r>
    <r>
      <rPr>
        <sz val="11"/>
        <color rgb="FF333333"/>
        <rFont val="ＭＳ ゴシック"/>
        <family val="3"/>
        <charset val="128"/>
      </rPr>
      <t>月末までは安心してお召し上がり頂けます！</t>
    </r>
    <r>
      <rPr>
        <sz val="11"/>
        <color rgb="FF333333"/>
        <rFont val="Arial"/>
        <family val="2"/>
      </rPr>
      <t>) </t>
    </r>
    <phoneticPr fontId="1"/>
  </si>
  <si>
    <t>４７０円</t>
    <rPh sb="3" eb="4">
      <t>エン</t>
    </rPh>
    <phoneticPr fontId="1"/>
  </si>
  <si>
    <t>５袋</t>
    <rPh sb="1" eb="2">
      <t>フクロ</t>
    </rPh>
    <phoneticPr fontId="1"/>
  </si>
  <si>
    <t>送料無料。賞味期限の限界に挑みネットで破格の値段で売っている例</t>
    <rPh sb="0" eb="2">
      <t>ソウリョウ</t>
    </rPh>
    <rPh sb="2" eb="4">
      <t>ムリョウ</t>
    </rPh>
    <rPh sb="5" eb="7">
      <t>ショウミ</t>
    </rPh>
    <rPh sb="7" eb="9">
      <t>キゲン</t>
    </rPh>
    <rPh sb="10" eb="12">
      <t>ゲンカイ</t>
    </rPh>
    <rPh sb="13" eb="14">
      <t>イド</t>
    </rPh>
    <rPh sb="19" eb="21">
      <t>ハカク</t>
    </rPh>
    <rPh sb="22" eb="24">
      <t>ネダン</t>
    </rPh>
    <rPh sb="25" eb="26">
      <t>ウ</t>
    </rPh>
    <rPh sb="30" eb="31">
      <t>レイ</t>
    </rPh>
    <phoneticPr fontId="1"/>
  </si>
  <si>
    <t>早煮昆布</t>
    <rPh sb="0" eb="1">
      <t>ハヤ</t>
    </rPh>
    <rPh sb="1" eb="2">
      <t>ニ</t>
    </rPh>
    <rPh sb="2" eb="4">
      <t>コンブ</t>
    </rPh>
    <phoneticPr fontId="1"/>
  </si>
  <si>
    <t>１１０ｇ</t>
    <phoneticPr fontId="1"/>
  </si>
  <si>
    <t>３０２円</t>
    <rPh sb="3" eb="4">
      <t>エン</t>
    </rPh>
    <phoneticPr fontId="1"/>
  </si>
  <si>
    <t>ネットで買うよりも安い。</t>
    <rPh sb="4" eb="5">
      <t>カ</t>
    </rPh>
    <rPh sb="9" eb="10">
      <t>ヤス</t>
    </rPh>
    <phoneticPr fontId="1"/>
  </si>
  <si>
    <t>ビタミンD</t>
    <phoneticPr fontId="1"/>
  </si>
  <si>
    <t>キッコーマンの特濃豆乳にビタミンＤが入っているのでいらない。</t>
    <rPh sb="7" eb="11">
      <t>トクノウトウニュウ</t>
    </rPh>
    <rPh sb="18" eb="19">
      <t>ハイ</t>
    </rPh>
    <phoneticPr fontId="1"/>
  </si>
  <si>
    <t>ニュートリショナルイースト</t>
    <phoneticPr fontId="1"/>
  </si>
  <si>
    <t xml:space="preserve">iherb </t>
    <phoneticPr fontId="1"/>
  </si>
  <si>
    <t>KAL, 栄養酵母フレーク、ワンダフルナッツ風味、無糖、624g（22オンス）</t>
  </si>
  <si>
    <t>６４２ｇ</t>
    <phoneticPr fontId="1"/>
  </si>
  <si>
    <t>３０８２円</t>
    <rPh sb="4" eb="5">
      <t>エン</t>
    </rPh>
    <phoneticPr fontId="1"/>
  </si>
  <si>
    <t>２缶</t>
    <rPh sb="1" eb="2">
      <t>カン</t>
    </rPh>
    <phoneticPr fontId="1"/>
  </si>
  <si>
    <t>公式サイトに栄養表示があるニュートリショナルイースト</t>
    <rPh sb="0" eb="2">
      <t>コウシキ</t>
    </rPh>
    <rPh sb="6" eb="8">
      <t>エイヨウ</t>
    </rPh>
    <rPh sb="8" eb="10">
      <t>ヒョウジ</t>
    </rPh>
    <phoneticPr fontId="1"/>
  </si>
  <si>
    <t>１袋</t>
    <rPh sb="1" eb="2">
      <t>フクロ</t>
    </rPh>
    <phoneticPr fontId="1"/>
  </si>
  <si>
    <t>購入単位</t>
    <rPh sb="0" eb="2">
      <t>コウニュウ</t>
    </rPh>
    <rPh sb="2" eb="4">
      <t>タンイ</t>
    </rPh>
    <phoneticPr fontId="1"/>
  </si>
  <si>
    <r>
      <t>①</t>
    </r>
    <r>
      <rPr>
        <b/>
        <sz val="11"/>
        <color theme="1"/>
        <rFont val="Yu Gothic"/>
        <family val="3"/>
        <charset val="128"/>
        <scheme val="minor"/>
      </rPr>
      <t>名称と購入場所と購入商品と重量と値段と購入単位と備考</t>
    </r>
    <r>
      <rPr>
        <sz val="11"/>
        <color theme="1"/>
        <rFont val="Yu Gothic"/>
        <family val="2"/>
        <scheme val="minor"/>
      </rPr>
      <t>を記入</t>
    </r>
    <rPh sb="1" eb="3">
      <t>メイショウ</t>
    </rPh>
    <rPh sb="4" eb="6">
      <t>コウニュウ</t>
    </rPh>
    <rPh sb="6" eb="8">
      <t>バショ</t>
    </rPh>
    <rPh sb="9" eb="11">
      <t>コウニュウ</t>
    </rPh>
    <rPh sb="11" eb="13">
      <t>ショウヒン</t>
    </rPh>
    <rPh sb="14" eb="16">
      <t>ジュウリョウ</t>
    </rPh>
    <rPh sb="17" eb="19">
      <t>ネダン</t>
    </rPh>
    <rPh sb="20" eb="22">
      <t>コウニュウ</t>
    </rPh>
    <rPh sb="22" eb="24">
      <t>タンイ</t>
    </rPh>
    <rPh sb="25" eb="27">
      <t>ビコウ</t>
    </rPh>
    <rPh sb="28" eb="3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</si>
</sst>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_ "/>
    <numFmt numFmtId="177" formatCode="0.00_ "/>
    <numFmt numFmtId="178" formatCode="0.0_ "/>
    <numFmt numFmtId="179" formatCode="0.00000"/>
    <numFmt numFmtId="180" formatCode="0.0"/>
  </numFmts>
  <fonts count="57">
    <font>
      <sz val="11"/>
      <color theme="1"/>
      <name val="Yu Gothic"/>
      <family val="2"/>
      <scheme val="minor"/>
    </font>
    <font>
      <sz val="6"/>
      <name val="Yu Gothic"/>
      <family val="3"/>
      <charset val="128"/>
      <scheme val="minor"/>
    </font>
    <font>
      <b/>
      <sz val="11"/>
      <color theme="0"/>
      <name val="Yu Gothic"/>
      <family val="2"/>
      <scheme val="minor"/>
    </font>
    <font>
      <b/>
      <sz val="8"/>
      <color rgb="FF1E1E18"/>
      <name val="メイリオ"/>
      <family val="3"/>
      <charset val="128"/>
    </font>
    <font>
      <b/>
      <sz val="11"/>
      <color theme="1"/>
      <name val="Yu Gothic"/>
      <family val="3"/>
      <charset val="128"/>
      <scheme val="minor"/>
    </font>
    <font>
      <b/>
      <sz val="12"/>
      <color theme="1"/>
      <name val="Yu Gothic"/>
      <family val="3"/>
      <charset val="128"/>
      <scheme val="minor"/>
    </font>
    <font>
      <b/>
      <sz val="12"/>
      <color rgb="FF000000"/>
      <name val="メイリオ"/>
      <family val="3"/>
      <charset val="128"/>
    </font>
    <font>
      <sz val="11"/>
      <name val="Yu Gothic"/>
      <family val="3"/>
      <charset val="128"/>
      <scheme val="minor"/>
    </font>
    <font>
      <sz val="11"/>
      <color theme="1"/>
      <name val="Yu Gothic"/>
      <family val="3"/>
      <charset val="128"/>
      <scheme val="minor"/>
    </font>
    <font>
      <b/>
      <sz val="11"/>
      <name val="Yu Gothic"/>
      <family val="3"/>
      <charset val="128"/>
      <scheme val="minor"/>
    </font>
    <font>
      <sz val="11"/>
      <color theme="0"/>
      <name val="Yu Gothic"/>
      <family val="3"/>
      <charset val="128"/>
      <scheme val="minor"/>
    </font>
    <font>
      <b/>
      <sz val="11"/>
      <color theme="0"/>
      <name val="Yu Gothic"/>
      <family val="3"/>
      <charset val="128"/>
      <scheme val="minor"/>
    </font>
    <font>
      <sz val="11"/>
      <color theme="1"/>
      <name val="Segoe UI Emoji"/>
      <family val="2"/>
    </font>
    <font>
      <sz val="11"/>
      <color theme="1"/>
      <name val="游ゴシック"/>
      <family val="3"/>
      <charset val="128"/>
    </font>
    <font>
      <sz val="11"/>
      <color theme="1"/>
      <name val="Yu Gothic"/>
      <family val="2"/>
    </font>
    <font>
      <sz val="11"/>
      <color theme="1"/>
      <name val="Segoe UI Symbol"/>
      <family val="2"/>
    </font>
    <font>
      <sz val="11"/>
      <color theme="0"/>
      <name val="Yu Gothic"/>
      <family val="2"/>
      <scheme val="minor"/>
    </font>
    <font>
      <u/>
      <sz val="11"/>
      <color theme="10"/>
      <name val="Yu Gothic"/>
      <family val="2"/>
      <scheme val="minor"/>
    </font>
    <font>
      <u/>
      <sz val="11"/>
      <color theme="10"/>
      <name val="Segoe UI Emoji"/>
      <family val="2"/>
    </font>
    <font>
      <u/>
      <sz val="11"/>
      <color theme="10"/>
      <name val="游ゴシック"/>
      <family val="3"/>
      <charset val="128"/>
    </font>
    <font>
      <u/>
      <sz val="11"/>
      <color theme="10"/>
      <name val="Yu Gothic"/>
      <family val="2"/>
    </font>
    <font>
      <u/>
      <sz val="11"/>
      <color theme="10"/>
      <name val="Calibri"/>
      <family val="3"/>
    </font>
    <font>
      <u/>
      <sz val="11"/>
      <color theme="10"/>
      <name val="Yu Gothic"/>
      <family val="3"/>
      <charset val="128"/>
    </font>
    <font>
      <sz val="12"/>
      <color theme="1"/>
      <name val="Yu Gothic"/>
      <family val="3"/>
      <charset val="128"/>
      <scheme val="minor"/>
    </font>
    <font>
      <sz val="11"/>
      <color theme="1"/>
      <name val="Yu Gothic"/>
      <family val="2"/>
      <scheme val="minor"/>
    </font>
    <font>
      <b/>
      <sz val="16"/>
      <color theme="1"/>
      <name val="Yu Gothic"/>
      <family val="3"/>
      <charset val="128"/>
      <scheme val="minor"/>
    </font>
    <font>
      <b/>
      <sz val="18"/>
      <color rgb="FF1E1E18"/>
      <name val="メイリオ"/>
      <family val="3"/>
      <charset val="128"/>
    </font>
    <font>
      <sz val="12"/>
      <color theme="1"/>
      <name val="Yu Gothic"/>
      <family val="2"/>
      <scheme val="minor"/>
    </font>
    <font>
      <b/>
      <sz val="14"/>
      <color theme="1"/>
      <name val="Yu Gothic"/>
      <family val="3"/>
      <charset val="128"/>
      <scheme val="minor"/>
    </font>
    <font>
      <sz val="11"/>
      <color rgb="FF000000"/>
      <name val="メイリオ"/>
      <family val="3"/>
      <charset val="128"/>
    </font>
    <font>
      <sz val="11"/>
      <color theme="1"/>
      <name val="メイリオ"/>
      <family val="3"/>
      <charset val="128"/>
    </font>
    <font>
      <b/>
      <sz val="11"/>
      <color theme="9"/>
      <name val="Segoe UI Symbol"/>
      <family val="2"/>
    </font>
    <font>
      <b/>
      <sz val="11"/>
      <color theme="9"/>
      <name val="Yu Gothic"/>
      <family val="2"/>
      <charset val="128"/>
    </font>
    <font>
      <b/>
      <sz val="11"/>
      <color theme="9"/>
      <name val="Yu Gothic"/>
      <family val="2"/>
    </font>
    <font>
      <b/>
      <sz val="11"/>
      <color theme="9"/>
      <name val="Yu Gothic"/>
      <family val="2"/>
      <scheme val="minor"/>
    </font>
    <font>
      <b/>
      <sz val="11"/>
      <color theme="9"/>
      <name val="Segoe UI Symbol"/>
      <family val="1"/>
    </font>
    <font>
      <b/>
      <sz val="11"/>
      <color theme="9"/>
      <name val="游ゴシック"/>
      <family val="3"/>
      <charset val="128"/>
    </font>
    <font>
      <b/>
      <sz val="11"/>
      <color theme="9"/>
      <name val="Yu Gothic"/>
      <family val="1"/>
      <charset val="128"/>
    </font>
    <font>
      <b/>
      <sz val="11"/>
      <color theme="9" tint="-0.499984740745262"/>
      <name val="Yu Gothic"/>
      <family val="2"/>
      <scheme val="minor"/>
    </font>
    <font>
      <sz val="9"/>
      <name val="Yu Gothic"/>
      <family val="3"/>
      <charset val="128"/>
      <scheme val="minor"/>
    </font>
    <font>
      <b/>
      <sz val="11"/>
      <color theme="4" tint="-0.249977111117893"/>
      <name val="Yu Gothic"/>
      <family val="2"/>
      <scheme val="minor"/>
    </font>
    <font>
      <b/>
      <sz val="11"/>
      <color theme="4" tint="-0.249977111117893"/>
      <name val="Segoe UI Symbol"/>
      <family val="2"/>
    </font>
    <font>
      <b/>
      <sz val="11"/>
      <color theme="4" tint="-0.249977111117893"/>
      <name val="Yu Gothic"/>
      <family val="2"/>
    </font>
    <font>
      <b/>
      <sz val="11"/>
      <color theme="4" tint="-0.249977111117893"/>
      <name val="Calibri"/>
      <family val="2"/>
    </font>
    <font>
      <b/>
      <sz val="11"/>
      <color theme="4" tint="-0.249977111117893"/>
      <name val="Yu Gothic"/>
      <family val="2"/>
      <charset val="128"/>
    </font>
    <font>
      <sz val="11"/>
      <color theme="4" tint="-0.249977111117893"/>
      <name val="Yu Gothic"/>
      <family val="2"/>
      <scheme val="minor"/>
    </font>
    <font>
      <b/>
      <u/>
      <sz val="11"/>
      <color theme="4" tint="-0.249977111117893"/>
      <name val="Yu Gothic"/>
      <family val="3"/>
      <charset val="128"/>
      <scheme val="minor"/>
    </font>
    <font>
      <b/>
      <sz val="11"/>
      <color theme="4" tint="-0.249977111117893"/>
      <name val="Yu Gothic"/>
      <family val="1"/>
      <charset val="128"/>
    </font>
    <font>
      <b/>
      <sz val="11"/>
      <color theme="4" tint="-0.249977111117893"/>
      <name val="Yu Gothic"/>
      <family val="3"/>
      <charset val="128"/>
      <scheme val="minor"/>
    </font>
    <font>
      <sz val="11"/>
      <color theme="4" tint="-0.249977111117893"/>
      <name val="Yu Gothic"/>
      <family val="3"/>
      <charset val="128"/>
      <scheme val="minor"/>
    </font>
    <font>
      <sz val="10"/>
      <color rgb="FF434343"/>
      <name val="Arial"/>
      <family val="3"/>
      <charset val="128"/>
    </font>
    <font>
      <sz val="10"/>
      <color rgb="FF434343"/>
      <name val="ＭＳ ゴシック"/>
      <family val="3"/>
      <charset val="128"/>
    </font>
    <font>
      <sz val="10"/>
      <color rgb="FF434343"/>
      <name val="Arial"/>
      <family val="2"/>
    </font>
    <font>
      <sz val="10"/>
      <color rgb="FF434343"/>
      <name val="Yu Gothic"/>
      <family val="2"/>
      <charset val="128"/>
    </font>
    <font>
      <sz val="11"/>
      <color rgb="FF333333"/>
      <name val="Hiragino Kaku Gothic ProN"/>
      <family val="3"/>
      <charset val="128"/>
    </font>
    <font>
      <sz val="11"/>
      <color rgb="FF333333"/>
      <name val="ＭＳ ゴシック"/>
      <family val="3"/>
      <charset val="128"/>
    </font>
    <font>
      <sz val="11"/>
      <color rgb="FF333333"/>
      <name val="Arial"/>
      <family val="2"/>
    </font>
  </fonts>
  <fills count="29">
    <fill>
      <patternFill patternType="none"/>
    </fill>
    <fill>
      <patternFill patternType="gray125"/>
    </fill>
    <fill>
      <patternFill patternType="solid">
        <fgColor theme="1"/>
        <bgColor theme="1"/>
      </patternFill>
    </fill>
    <fill>
      <patternFill patternType="solid">
        <fgColor theme="0" tint="-0.14999847407452621"/>
        <bgColor theme="0" tint="-0.14999847407452621"/>
      </patternFill>
    </fill>
    <fill>
      <patternFill patternType="solid">
        <fgColor theme="0"/>
        <bgColor indexed="64"/>
      </patternFill>
    </fill>
    <fill>
      <patternFill patternType="solid">
        <fgColor theme="0" tint="-0.14999847407452621"/>
        <bgColor indexed="64"/>
      </patternFill>
    </fill>
    <fill>
      <patternFill patternType="solid">
        <fgColor theme="0"/>
        <bgColor theme="0" tint="-0.14999847407452621"/>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79998168889431442"/>
        <bgColor theme="4"/>
      </patternFill>
    </fill>
    <fill>
      <patternFill patternType="solid">
        <fgColor theme="0"/>
        <bgColor theme="4"/>
      </patternFill>
    </fill>
    <fill>
      <patternFill patternType="solid">
        <fgColor theme="4"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theme="9" tint="0.59999389629810485"/>
        <bgColor theme="0" tint="-0.14999847407452621"/>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theme="4" tint="0.79998168889431442"/>
      </patternFill>
    </fill>
    <fill>
      <patternFill patternType="solid">
        <fgColor theme="4"/>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FFFF00"/>
        <bgColor indexed="64"/>
      </patternFill>
    </fill>
    <fill>
      <patternFill patternType="solid">
        <fgColor rgb="FF66FF99"/>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F8989"/>
        <bgColor indexed="64"/>
      </patternFill>
    </fill>
    <fill>
      <patternFill patternType="solid">
        <fgColor theme="8" tint="0.79998168889431442"/>
        <bgColor indexed="64"/>
      </patternFill>
    </fill>
  </fills>
  <borders count="116">
    <border>
      <left/>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bottom style="thin">
        <color theme="1"/>
      </bottom>
      <diagonal/>
    </border>
    <border>
      <left/>
      <right/>
      <top style="thin">
        <color theme="1"/>
      </top>
      <bottom/>
      <diagonal/>
    </border>
    <border>
      <left style="thin">
        <color theme="1"/>
      </left>
      <right style="thin">
        <color theme="1"/>
      </right>
      <top style="thin">
        <color theme="1"/>
      </top>
      <bottom style="thin">
        <color theme="1"/>
      </bottom>
      <diagonal/>
    </border>
    <border>
      <left style="thin">
        <color theme="1"/>
      </left>
      <right/>
      <top/>
      <bottom style="thin">
        <color theme="1"/>
      </bottom>
      <diagonal/>
    </border>
    <border>
      <left style="thin">
        <color theme="1"/>
      </left>
      <right style="thin">
        <color theme="1"/>
      </right>
      <top/>
      <bottom style="thin">
        <color theme="1"/>
      </bottom>
      <diagonal/>
    </border>
    <border>
      <left style="thin">
        <color theme="1"/>
      </left>
      <right/>
      <top style="thin">
        <color theme="1"/>
      </top>
      <bottom/>
      <diagonal/>
    </border>
    <border>
      <left style="thin">
        <color theme="1"/>
      </left>
      <right style="thin">
        <color theme="1"/>
      </right>
      <top style="thin">
        <color theme="1"/>
      </top>
      <bottom/>
      <diagonal/>
    </border>
    <border>
      <left/>
      <right style="thin">
        <color theme="1"/>
      </right>
      <top style="thin">
        <color theme="1"/>
      </top>
      <bottom/>
      <diagonal/>
    </border>
    <border>
      <left/>
      <right style="thin">
        <color theme="1"/>
      </right>
      <top/>
      <bottom style="thin">
        <color theme="1"/>
      </bottom>
      <diagonal/>
    </border>
    <border>
      <left style="thin">
        <color indexed="64"/>
      </left>
      <right style="thin">
        <color indexed="64"/>
      </right>
      <top style="thin">
        <color indexed="64"/>
      </top>
      <bottom style="thin">
        <color indexed="64"/>
      </bottom>
      <diagonal/>
    </border>
    <border>
      <left/>
      <right style="thin">
        <color theme="4" tint="0.39997558519241921"/>
      </right>
      <top style="thin">
        <color theme="4" tint="0.39997558519241921"/>
      </top>
      <bottom/>
      <diagonal/>
    </border>
    <border>
      <left style="thin">
        <color indexed="64"/>
      </left>
      <right style="thin">
        <color theme="4" tint="0.39997558519241921"/>
      </right>
      <top style="thin">
        <color theme="4" tint="0.39997558519241921"/>
      </top>
      <bottom/>
      <diagonal/>
    </border>
    <border>
      <left/>
      <right/>
      <top style="thin">
        <color theme="4" tint="0.39997558519241921"/>
      </top>
      <bottom/>
      <diagonal/>
    </border>
    <border>
      <left/>
      <right style="thin">
        <color theme="4" tint="0.39997558519241921"/>
      </right>
      <top/>
      <bottom/>
      <diagonal/>
    </border>
    <border>
      <left style="hair">
        <color indexed="64"/>
      </left>
      <right style="thin">
        <color theme="4" tint="0.39997558519241921"/>
      </right>
      <top style="hair">
        <color indexed="64"/>
      </top>
      <bottom/>
      <diagonal/>
    </border>
    <border>
      <left style="thin">
        <color indexed="64"/>
      </left>
      <right style="hair">
        <color indexed="64"/>
      </right>
      <top style="hair">
        <color indexed="64"/>
      </top>
      <bottom/>
      <diagonal/>
    </border>
    <border>
      <left/>
      <right style="hair">
        <color indexed="64"/>
      </right>
      <top style="thin">
        <color theme="4" tint="0.39997558519241921"/>
      </top>
      <bottom/>
      <diagonal/>
    </border>
    <border>
      <left/>
      <right style="hair">
        <color indexed="64"/>
      </right>
      <top style="hair">
        <color indexed="64"/>
      </top>
      <bottom/>
      <diagonal/>
    </border>
    <border>
      <left style="hair">
        <color indexed="64"/>
      </left>
      <right style="hair">
        <color indexed="64"/>
      </right>
      <top style="thin">
        <color theme="4" tint="0.39997558519241921"/>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style="thin">
        <color theme="4" tint="0.39997558519241921"/>
      </top>
      <bottom style="thin">
        <color theme="4" tint="0.39997558519241921"/>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thin">
        <color theme="4" tint="0.39997558519241921"/>
      </right>
      <top style="thin">
        <color theme="4" tint="0.39997558519241921"/>
      </top>
      <bottom style="thin">
        <color theme="4" tint="0.39997558519241921"/>
      </bottom>
      <diagonal/>
    </border>
    <border>
      <left/>
      <right style="thin">
        <color indexed="64"/>
      </right>
      <top/>
      <bottom/>
      <diagonal/>
    </border>
    <border>
      <left/>
      <right style="thin">
        <color theme="2"/>
      </right>
      <top/>
      <bottom/>
      <diagonal/>
    </border>
    <border>
      <left style="thin">
        <color theme="2"/>
      </left>
      <right style="thin">
        <color theme="2"/>
      </right>
      <top style="thin">
        <color indexed="64"/>
      </top>
      <bottom style="thin">
        <color indexed="64"/>
      </bottom>
      <diagonal/>
    </border>
    <border>
      <left style="thin">
        <color theme="1"/>
      </left>
      <right style="thin">
        <color theme="0" tint="-0.14999847407452621"/>
      </right>
      <top style="thin">
        <color theme="1"/>
      </top>
      <bottom style="thin">
        <color theme="1"/>
      </bottom>
      <diagonal/>
    </border>
    <border>
      <left/>
      <right style="thin">
        <color theme="4" tint="0.39997558519241921"/>
      </right>
      <top style="thin">
        <color theme="2"/>
      </top>
      <bottom style="thin">
        <color theme="2"/>
      </bottom>
      <diagonal/>
    </border>
    <border>
      <left style="thin">
        <color theme="4" tint="0.39997558519241921"/>
      </left>
      <right style="thin">
        <color theme="4" tint="0.39997558519241921"/>
      </right>
      <top/>
      <bottom style="thin">
        <color theme="4" tint="0.39997558519241921"/>
      </bottom>
      <diagonal/>
    </border>
    <border>
      <left/>
      <right/>
      <top/>
      <bottom style="thin">
        <color theme="4" tint="0.39997558519241921"/>
      </bottom>
      <diagonal/>
    </border>
    <border>
      <left/>
      <right style="thin">
        <color theme="2"/>
      </right>
      <top/>
      <bottom style="thin">
        <color theme="2"/>
      </bottom>
      <diagonal/>
    </border>
    <border>
      <left style="thin">
        <color theme="4" tint="0.79998168889431442"/>
      </left>
      <right style="thin">
        <color theme="2"/>
      </right>
      <top style="thin">
        <color theme="2"/>
      </top>
      <bottom style="thin">
        <color theme="4" tint="0.7999816888943144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style="thin">
        <color theme="4" tint="0.39997558519241921"/>
      </right>
      <top/>
      <bottom/>
      <diagonal/>
    </border>
    <border>
      <left style="thin">
        <color theme="4" tint="0.39997558519241921"/>
      </left>
      <right style="thin">
        <color theme="4" tint="0.79998168889431442"/>
      </right>
      <top/>
      <bottom style="thin">
        <color theme="4" tint="0.7999816888943144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top/>
      <bottom style="thin">
        <color theme="4" tint="0.79998168889431442"/>
      </bottom>
      <diagonal/>
    </border>
    <border>
      <left style="thin">
        <color theme="4" tint="0.79998168889431442"/>
      </left>
      <right style="thin">
        <color theme="4" tint="0.79998168889431442"/>
      </right>
      <top/>
      <bottom style="thin">
        <color theme="4" tint="0.79998168889431442"/>
      </bottom>
      <diagonal/>
    </border>
    <border>
      <left style="thin">
        <color theme="4" tint="0.39997558519241921"/>
      </left>
      <right style="thin">
        <color theme="4" tint="0.79998168889431442"/>
      </right>
      <top style="thin">
        <color theme="4" tint="0.79998168889431442"/>
      </top>
      <bottom style="thin">
        <color theme="4" tint="0.79998168889431442"/>
      </bottom>
      <diagonal/>
    </border>
    <border>
      <left/>
      <right style="thin">
        <color theme="2"/>
      </right>
      <top style="thin">
        <color theme="4" tint="0.79998168889431442"/>
      </top>
      <bottom style="thin">
        <color theme="4" tint="0.79998168889431442"/>
      </bottom>
      <diagonal/>
    </border>
    <border>
      <left style="thin">
        <color theme="2"/>
      </left>
      <right style="thin">
        <color theme="4" tint="0.79998168889431442"/>
      </right>
      <top/>
      <bottom style="thin">
        <color theme="4" tint="0.79998168889431442"/>
      </bottom>
      <diagonal/>
    </border>
    <border>
      <left style="thin">
        <color theme="2"/>
      </left>
      <right style="thin">
        <color theme="4" tint="0.79998168889431442"/>
      </right>
      <top style="thin">
        <color theme="4" tint="0.79998168889431442"/>
      </top>
      <bottom/>
      <diagonal/>
    </border>
    <border>
      <left style="thin">
        <color theme="2"/>
      </left>
      <right style="thin">
        <color theme="4" tint="0.79998168889431442"/>
      </right>
      <top style="thin">
        <color theme="4" tint="0.79998168889431442"/>
      </top>
      <bottom style="thin">
        <color theme="4" tint="0.79998168889431442"/>
      </bottom>
      <diagonal/>
    </border>
    <border>
      <left style="thin">
        <color indexed="64"/>
      </left>
      <right/>
      <top style="thin">
        <color theme="4" tint="0.39997558519241921"/>
      </top>
      <bottom/>
      <diagonal/>
    </border>
    <border>
      <left/>
      <right/>
      <top style="thin">
        <color theme="4" tint="0.79998168889431442"/>
      </top>
      <bottom style="thin">
        <color theme="4" tint="0.59999389629810485"/>
      </bottom>
      <diagonal/>
    </border>
    <border>
      <left/>
      <right style="thin">
        <color theme="4" tint="0.59999389629810485"/>
      </right>
      <top/>
      <bottom/>
      <diagonal/>
    </border>
    <border>
      <left/>
      <right style="thin">
        <color theme="4" tint="0.59999389629810485"/>
      </right>
      <top style="thin">
        <color theme="4" tint="0.59999389629810485"/>
      </top>
      <bottom/>
      <diagonal/>
    </border>
    <border>
      <left/>
      <right style="thin">
        <color theme="4" tint="0.59999389629810485"/>
      </right>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style="thin">
        <color theme="4" tint="0.39997558519241921"/>
      </left>
      <right style="thin">
        <color theme="4" tint="0.79998168889431442"/>
      </right>
      <top style="thin">
        <color theme="4" tint="0.79998168889431442"/>
      </top>
      <bottom style="thin">
        <color theme="4" tint="0.59999389629810485"/>
      </bottom>
      <diagonal/>
    </border>
    <border>
      <left style="thin">
        <color theme="4" tint="0.79998168889431442"/>
      </left>
      <right/>
      <top/>
      <bottom style="thin">
        <color theme="4" tint="0.59999389629810485"/>
      </bottom>
      <diagonal/>
    </border>
    <border>
      <left/>
      <right style="thin">
        <color theme="4" tint="0.59999389629810485"/>
      </right>
      <top/>
      <bottom style="thin">
        <color theme="4" tint="0.59999389629810485"/>
      </bottom>
      <diagonal/>
    </border>
    <border>
      <left/>
      <right/>
      <top style="thin">
        <color theme="4" tint="0.39997558519241921"/>
      </top>
      <bottom style="thin">
        <color theme="7" tint="-0.499984740745262"/>
      </bottom>
      <diagonal/>
    </border>
    <border>
      <left/>
      <right style="thin">
        <color theme="7" tint="-0.499984740745262"/>
      </right>
      <top/>
      <bottom/>
      <diagonal/>
    </border>
    <border>
      <left/>
      <right style="thin">
        <color theme="7" tint="-0.499984740745262"/>
      </right>
      <top style="thin">
        <color theme="7" tint="-0.499984740745262"/>
      </top>
      <bottom style="thin">
        <color theme="7" tint="-0.499984740745262"/>
      </bottom>
      <diagonal/>
    </border>
    <border>
      <left/>
      <right style="thin">
        <color theme="7" tint="-0.499984740745262"/>
      </right>
      <top/>
      <bottom style="thin">
        <color theme="7" tint="-0.499984740745262"/>
      </bottom>
      <diagonal/>
    </border>
    <border>
      <left style="thin">
        <color theme="0" tint="-0.14999847407452621"/>
      </left>
      <right style="thin">
        <color theme="0" tint="-0.14999847407452621"/>
      </right>
      <top/>
      <bottom/>
      <diagonal/>
    </border>
    <border>
      <left style="thin">
        <color theme="4" tint="0.79998168889431442"/>
      </left>
      <right style="thin">
        <color theme="2"/>
      </right>
      <top style="thin">
        <color theme="4" tint="0.79998168889431442"/>
      </top>
      <bottom style="thin">
        <color theme="4" tint="0.79998168889431442"/>
      </bottom>
      <diagonal/>
    </border>
    <border>
      <left/>
      <right/>
      <top/>
      <bottom style="thin">
        <color theme="0" tint="-0.14999847407452621"/>
      </bottom>
      <diagonal/>
    </border>
    <border>
      <left/>
      <right style="thin">
        <color theme="7" tint="-0.249977111117893"/>
      </right>
      <top/>
      <bottom/>
      <diagonal/>
    </border>
    <border>
      <left style="thin">
        <color theme="7" tint="-0.499984740745262"/>
      </left>
      <right/>
      <top/>
      <bottom style="thin">
        <color theme="0" tint="-0.14999847407452621"/>
      </bottom>
      <diagonal/>
    </border>
    <border>
      <left style="thin">
        <color theme="7" tint="-0.249977111117893"/>
      </left>
      <right style="thin">
        <color theme="0" tint="-0.14999847407452621"/>
      </right>
      <top style="thin">
        <color theme="0" tint="-0.14999847407452621"/>
      </top>
      <bottom style="thin">
        <color theme="0" tint="-0.14999847407452621"/>
      </bottom>
      <diagonal/>
    </border>
    <border>
      <left style="thin">
        <color theme="1"/>
      </left>
      <right style="thin">
        <color theme="0" tint="-0.14999847407452621"/>
      </right>
      <top style="thin">
        <color theme="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theme="1"/>
      </right>
      <top/>
      <bottom style="thin">
        <color indexed="64"/>
      </bottom>
      <diagonal/>
    </border>
    <border>
      <left/>
      <right style="thin">
        <color theme="1"/>
      </right>
      <top/>
      <bottom/>
      <diagonal/>
    </border>
    <border>
      <left style="thin">
        <color theme="2"/>
      </left>
      <right style="thin">
        <color theme="0" tint="-0.14999847407452621"/>
      </right>
      <top style="thin">
        <color theme="1"/>
      </top>
      <bottom style="thin">
        <color theme="1"/>
      </bottom>
      <diagonal/>
    </border>
    <border>
      <left/>
      <right style="thin">
        <color theme="1"/>
      </right>
      <top style="thin">
        <color theme="1"/>
      </top>
      <bottom style="thin">
        <color theme="4" tint="0.59999389629810485"/>
      </bottom>
      <diagonal/>
    </border>
    <border>
      <left style="thin">
        <color theme="0" tint="-0.14999847407452621"/>
      </left>
      <right style="thin">
        <color theme="0" tint="-0.14999847407452621"/>
      </right>
      <top style="thin">
        <color theme="0" tint="-0.14999847407452621"/>
      </top>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theme="1"/>
      </left>
      <right style="thin">
        <color theme="1"/>
      </right>
      <top style="thin">
        <color indexed="64"/>
      </top>
      <bottom style="thin">
        <color theme="1"/>
      </bottom>
      <diagonal/>
    </border>
    <border>
      <left style="thin">
        <color theme="1"/>
      </left>
      <right style="thin">
        <color indexed="64"/>
      </right>
      <top style="thin">
        <color indexed="64"/>
      </top>
      <bottom style="thin">
        <color theme="1"/>
      </bottom>
      <diagonal/>
    </border>
    <border>
      <left/>
      <right style="thin">
        <color theme="0" tint="-0.14999847407452621"/>
      </right>
      <top style="thin">
        <color theme="1"/>
      </top>
      <bottom style="thin">
        <color theme="0" tint="-0.14999847407452621"/>
      </bottom>
      <diagonal/>
    </border>
    <border>
      <left style="thin">
        <color theme="0" tint="-0.14999847407452621"/>
      </left>
      <right style="thin">
        <color theme="0" tint="-0.14999847407452621"/>
      </right>
      <top style="thin">
        <color theme="1"/>
      </top>
      <bottom style="thin">
        <color theme="0" tint="-0.14999847407452621"/>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9" tint="-0.499984740745262"/>
      </left>
      <right style="thin">
        <color theme="9" tint="-0.499984740745262"/>
      </right>
      <top style="thin">
        <color theme="9" tint="-0.499984740745262"/>
      </top>
      <bottom/>
      <diagonal/>
    </border>
    <border>
      <left/>
      <right style="thin">
        <color theme="5" tint="-0.499984740745262"/>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style="thin">
        <color theme="5" tint="-0.499984740745262"/>
      </left>
      <right style="thin">
        <color theme="5" tint="-0.499984740745262"/>
      </right>
      <top style="thin">
        <color theme="5" tint="-0.499984740745262"/>
      </top>
      <bottom/>
      <diagonal/>
    </border>
    <border>
      <left style="thin">
        <color theme="9" tint="-0.499984740745262"/>
      </left>
      <right style="thin">
        <color theme="9" tint="-0.499984740745262"/>
      </right>
      <top/>
      <bottom style="thin">
        <color theme="9" tint="-0.499984740745262"/>
      </bottom>
      <diagonal/>
    </border>
    <border>
      <left/>
      <right/>
      <top style="thin">
        <color theme="5" tint="-0.499984740745262"/>
      </top>
      <bottom/>
      <diagonal/>
    </border>
    <border>
      <left/>
      <right/>
      <top/>
      <bottom style="thin">
        <color theme="5" tint="-0.499984740745262"/>
      </bottom>
      <diagonal/>
    </border>
    <border>
      <left style="thin">
        <color theme="5" tint="-0.499984740745262"/>
      </left>
      <right/>
      <top/>
      <bottom style="thin">
        <color theme="0" tint="-0.14999847407452621"/>
      </bottom>
      <diagonal/>
    </border>
    <border>
      <left/>
      <right style="thin">
        <color indexed="64"/>
      </right>
      <top style="thin">
        <color theme="5" tint="-0.499984740745262"/>
      </top>
      <bottom/>
      <diagonal/>
    </border>
    <border>
      <left/>
      <right style="thin">
        <color theme="9" tint="0.79998168889431442"/>
      </right>
      <top/>
      <bottom style="thin">
        <color theme="9" tint="0.79998168889431442"/>
      </bottom>
      <diagonal/>
    </border>
    <border>
      <left/>
      <right style="thin">
        <color theme="9" tint="0.79998168889431442"/>
      </right>
      <top/>
      <bottom/>
      <diagonal/>
    </border>
    <border>
      <left style="thin">
        <color indexed="64"/>
      </left>
      <right/>
      <top/>
      <bottom style="thin">
        <color theme="0" tint="-0.14999847407452621"/>
      </bottom>
      <diagonal/>
    </border>
    <border>
      <left style="thin">
        <color theme="5" tint="-0.499984740745262"/>
      </left>
      <right/>
      <top style="thin">
        <color theme="0" tint="-0.14999847407452621"/>
      </top>
      <bottom style="thin">
        <color theme="0" tint="-0.14999847407452621"/>
      </bottom>
      <diagonal/>
    </border>
    <border>
      <left style="thin">
        <color theme="9" tint="0.79998168889431442"/>
      </left>
      <right style="thin">
        <color theme="9" tint="0.79998168889431442"/>
      </right>
      <top style="thin">
        <color theme="9" tint="0.79998168889431442"/>
      </top>
      <bottom/>
      <diagonal/>
    </border>
    <border>
      <left style="thin">
        <color theme="0" tint="-0.14999847407452621"/>
      </left>
      <right/>
      <top/>
      <bottom style="thin">
        <color theme="0" tint="-0.14999847407452621"/>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style="medium">
        <color theme="4" tint="-0.249977111117893"/>
      </left>
      <right/>
      <top/>
      <bottom/>
      <diagonal/>
    </border>
    <border>
      <left style="thin">
        <color theme="0" tint="-0.14999847407452621"/>
      </left>
      <right style="thin">
        <color theme="0" tint="-0.14999847407452621"/>
      </right>
      <top style="medium">
        <color theme="4" tint="-0.249977111117893"/>
      </top>
      <bottom style="thin">
        <color theme="0" tint="-0.14999847407452621"/>
      </bottom>
      <diagonal/>
    </border>
    <border>
      <left style="medium">
        <color theme="0" tint="-0.14999847407452621"/>
      </left>
      <right style="medium">
        <color theme="0" tint="-0.14999847407452621"/>
      </right>
      <top style="medium">
        <color theme="0" tint="-0.14999847407452621"/>
      </top>
      <bottom style="medium">
        <color theme="0" tint="-0.14999847407452621"/>
      </bottom>
      <diagonal/>
    </border>
  </borders>
  <cellStyleXfs count="3">
    <xf numFmtId="0" fontId="0" fillId="0" borderId="0"/>
    <xf numFmtId="0" fontId="17" fillId="0" borderId="0" applyNumberFormat="0" applyFill="0" applyBorder="0" applyAlignment="0" applyProtection="0"/>
    <xf numFmtId="9" fontId="24" fillId="0" borderId="0" applyFont="0" applyFill="0" applyBorder="0" applyAlignment="0" applyProtection="0">
      <alignment vertical="center"/>
    </xf>
  </cellStyleXfs>
  <cellXfs count="310">
    <xf numFmtId="0" fontId="0" fillId="0" borderId="0" xfId="0"/>
    <xf numFmtId="0" fontId="2" fillId="2" borderId="1" xfId="0" applyFont="1" applyFill="1" applyBorder="1"/>
    <xf numFmtId="0" fontId="0" fillId="3" borderId="1" xfId="0" applyFill="1" applyBorder="1"/>
    <xf numFmtId="0" fontId="0" fillId="0" borderId="1" xfId="0" applyBorder="1"/>
    <xf numFmtId="0" fontId="2" fillId="2" borderId="2" xfId="0" applyFont="1" applyFill="1" applyBorder="1"/>
    <xf numFmtId="0" fontId="0" fillId="3" borderId="2" xfId="0" applyFill="1" applyBorder="1"/>
    <xf numFmtId="0" fontId="0" fillId="3" borderId="3" xfId="0" applyFill="1" applyBorder="1"/>
    <xf numFmtId="0" fontId="0" fillId="0" borderId="2" xfId="0" applyBorder="1"/>
    <xf numFmtId="0" fontId="0" fillId="0" borderId="3" xfId="0" applyBorder="1"/>
    <xf numFmtId="0" fontId="0" fillId="0" borderId="0" xfId="0" applyAlignment="1">
      <alignment wrapText="1"/>
    </xf>
    <xf numFmtId="0" fontId="3" fillId="0" borderId="0" xfId="0" applyFont="1"/>
    <xf numFmtId="0" fontId="4" fillId="0" borderId="0" xfId="0" applyFont="1"/>
    <xf numFmtId="0" fontId="5" fillId="0" borderId="0" xfId="0" applyFont="1"/>
    <xf numFmtId="0" fontId="0" fillId="3" borderId="6" xfId="0" applyFill="1" applyBorder="1"/>
    <xf numFmtId="0" fontId="0" fillId="0" borderId="6" xfId="0" applyBorder="1"/>
    <xf numFmtId="0" fontId="0" fillId="3" borderId="4" xfId="0" applyFill="1" applyBorder="1"/>
    <xf numFmtId="0" fontId="0" fillId="3" borderId="7" xfId="0" applyFill="1" applyBorder="1"/>
    <xf numFmtId="0" fontId="0" fillId="3" borderId="8" xfId="0" applyFill="1" applyBorder="1"/>
    <xf numFmtId="0" fontId="0" fillId="3" borderId="12" xfId="0" applyFill="1" applyBorder="1"/>
    <xf numFmtId="0" fontId="0" fillId="5" borderId="5" xfId="0" applyFill="1" applyBorder="1"/>
    <xf numFmtId="0" fontId="0" fillId="5" borderId="9" xfId="0" applyFill="1" applyBorder="1"/>
    <xf numFmtId="0" fontId="0" fillId="5" borderId="10" xfId="0" applyFill="1" applyBorder="1"/>
    <xf numFmtId="0" fontId="0" fillId="5" borderId="11" xfId="0" applyFill="1" applyBorder="1"/>
    <xf numFmtId="0" fontId="0" fillId="6" borderId="3" xfId="0" applyFill="1" applyBorder="1"/>
    <xf numFmtId="0" fontId="0" fillId="4" borderId="0" xfId="0" applyFill="1"/>
    <xf numFmtId="0" fontId="0" fillId="0" borderId="13" xfId="0" applyBorder="1"/>
    <xf numFmtId="0" fontId="2" fillId="2" borderId="9" xfId="0" applyFont="1" applyFill="1" applyBorder="1"/>
    <xf numFmtId="0" fontId="2" fillId="2" borderId="5" xfId="0" applyFont="1" applyFill="1" applyBorder="1"/>
    <xf numFmtId="0" fontId="0" fillId="3" borderId="13" xfId="0" applyFill="1" applyBorder="1"/>
    <xf numFmtId="0" fontId="0" fillId="6" borderId="13" xfId="0" applyFill="1" applyBorder="1"/>
    <xf numFmtId="0" fontId="0" fillId="5" borderId="13" xfId="0" applyFill="1" applyBorder="1"/>
    <xf numFmtId="0" fontId="2" fillId="2" borderId="11" xfId="0" applyFont="1" applyFill="1" applyBorder="1"/>
    <xf numFmtId="0" fontId="0" fillId="6" borderId="1" xfId="0" applyFill="1" applyBorder="1"/>
    <xf numFmtId="0" fontId="0" fillId="6" borderId="2" xfId="0" applyFill="1" applyBorder="1"/>
    <xf numFmtId="0" fontId="0" fillId="5" borderId="1" xfId="0" applyFill="1" applyBorder="1"/>
    <xf numFmtId="0" fontId="6" fillId="0" borderId="0" xfId="0" applyFont="1"/>
    <xf numFmtId="0" fontId="2" fillId="8" borderId="14" xfId="0" applyFont="1" applyFill="1" applyBorder="1"/>
    <xf numFmtId="0" fontId="2" fillId="8" borderId="15" xfId="0" applyFont="1" applyFill="1" applyBorder="1"/>
    <xf numFmtId="0" fontId="2" fillId="8" borderId="18" xfId="0" applyFont="1" applyFill="1" applyBorder="1"/>
    <xf numFmtId="0" fontId="2" fillId="8" borderId="19" xfId="0" applyFont="1" applyFill="1" applyBorder="1"/>
    <xf numFmtId="0" fontId="7" fillId="9" borderId="0" xfId="0" applyFont="1" applyFill="1"/>
    <xf numFmtId="0" fontId="7" fillId="9" borderId="16" xfId="0" applyFont="1" applyFill="1" applyBorder="1"/>
    <xf numFmtId="0" fontId="7" fillId="9" borderId="24" xfId="0" applyFont="1" applyFill="1" applyBorder="1"/>
    <xf numFmtId="0" fontId="7" fillId="9" borderId="21" xfId="0" applyFont="1" applyFill="1" applyBorder="1"/>
    <xf numFmtId="0" fontId="7" fillId="9" borderId="14" xfId="0" applyFont="1" applyFill="1" applyBorder="1"/>
    <xf numFmtId="0" fontId="7" fillId="10" borderId="25" xfId="0" applyFont="1" applyFill="1" applyBorder="1"/>
    <xf numFmtId="0" fontId="7" fillId="10" borderId="23" xfId="0" applyFont="1" applyFill="1" applyBorder="1"/>
    <xf numFmtId="0" fontId="7" fillId="10" borderId="16" xfId="0" applyFont="1" applyFill="1" applyBorder="1"/>
    <xf numFmtId="0" fontId="7" fillId="10" borderId="22" xfId="0" applyFont="1" applyFill="1" applyBorder="1"/>
    <xf numFmtId="0" fontId="7" fillId="10" borderId="20" xfId="0" applyFont="1" applyFill="1" applyBorder="1"/>
    <xf numFmtId="0" fontId="7" fillId="10" borderId="14" xfId="0" applyFont="1" applyFill="1" applyBorder="1"/>
    <xf numFmtId="0" fontId="7" fillId="9" borderId="26" xfId="0" applyFont="1" applyFill="1" applyBorder="1"/>
    <xf numFmtId="0" fontId="7" fillId="10" borderId="0" xfId="0" applyFont="1" applyFill="1"/>
    <xf numFmtId="0" fontId="7" fillId="10" borderId="17" xfId="0" applyFont="1" applyFill="1" applyBorder="1"/>
    <xf numFmtId="0" fontId="7" fillId="10" borderId="27" xfId="0" applyFont="1" applyFill="1" applyBorder="1"/>
    <xf numFmtId="0" fontId="7" fillId="10" borderId="28" xfId="0" applyFont="1" applyFill="1" applyBorder="1"/>
    <xf numFmtId="0" fontId="0" fillId="11" borderId="0" xfId="0" applyFill="1"/>
    <xf numFmtId="0" fontId="0" fillId="12" borderId="0" xfId="0" applyFill="1"/>
    <xf numFmtId="0" fontId="4" fillId="12" borderId="0" xfId="0" applyFont="1" applyFill="1"/>
    <xf numFmtId="0" fontId="0" fillId="13" borderId="0" xfId="0" applyFill="1"/>
    <xf numFmtId="0" fontId="0" fillId="14" borderId="0" xfId="0" applyFill="1"/>
    <xf numFmtId="0" fontId="0" fillId="4" borderId="0" xfId="0" applyFill="1" applyAlignment="1">
      <alignment wrapText="1"/>
    </xf>
    <xf numFmtId="0" fontId="9" fillId="11" borderId="0" xfId="0" applyFont="1" applyFill="1"/>
    <xf numFmtId="0" fontId="7" fillId="11" borderId="0" xfId="0" applyFont="1" applyFill="1"/>
    <xf numFmtId="9" fontId="7" fillId="11" borderId="0" xfId="0" applyNumberFormat="1" applyFont="1" applyFill="1"/>
    <xf numFmtId="0" fontId="0" fillId="13" borderId="0" xfId="0" applyFill="1" applyAlignment="1">
      <alignment wrapText="1"/>
    </xf>
    <xf numFmtId="0" fontId="0" fillId="15" borderId="0" xfId="0" applyFill="1"/>
    <xf numFmtId="0" fontId="0" fillId="16" borderId="0" xfId="0" applyFill="1"/>
    <xf numFmtId="0" fontId="5" fillId="16" borderId="0" xfId="0" applyFont="1" applyFill="1"/>
    <xf numFmtId="0" fontId="14" fillId="11" borderId="0" xfId="0" applyFont="1" applyFill="1"/>
    <xf numFmtId="0" fontId="0" fillId="0" borderId="9" xfId="0" applyBorder="1"/>
    <xf numFmtId="0" fontId="0" fillId="0" borderId="30" xfId="0" applyBorder="1"/>
    <xf numFmtId="0" fontId="0" fillId="0" borderId="31" xfId="0" applyBorder="1"/>
    <xf numFmtId="0" fontId="0" fillId="4" borderId="32" xfId="0" applyFill="1" applyBorder="1"/>
    <xf numFmtId="0" fontId="8" fillId="16" borderId="0" xfId="0" applyFont="1" applyFill="1"/>
    <xf numFmtId="0" fontId="7" fillId="11" borderId="13" xfId="0" applyFont="1" applyFill="1" applyBorder="1"/>
    <xf numFmtId="0" fontId="0" fillId="3" borderId="33" xfId="0" applyFill="1" applyBorder="1"/>
    <xf numFmtId="0" fontId="0" fillId="6" borderId="33" xfId="0" applyFill="1" applyBorder="1"/>
    <xf numFmtId="0" fontId="0" fillId="11" borderId="34" xfId="0" applyFill="1" applyBorder="1"/>
    <xf numFmtId="0" fontId="7" fillId="11" borderId="17" xfId="0" applyFont="1" applyFill="1" applyBorder="1"/>
    <xf numFmtId="0" fontId="0" fillId="11" borderId="36" xfId="0" applyFill="1" applyBorder="1"/>
    <xf numFmtId="0" fontId="0" fillId="11" borderId="37" xfId="0" applyFill="1" applyBorder="1"/>
    <xf numFmtId="0" fontId="0" fillId="11" borderId="38" xfId="0" applyFill="1" applyBorder="1"/>
    <xf numFmtId="0" fontId="0" fillId="11" borderId="35" xfId="0" applyFill="1" applyBorder="1"/>
    <xf numFmtId="0" fontId="11" fillId="4" borderId="40" xfId="0" applyFont="1" applyFill="1" applyBorder="1"/>
    <xf numFmtId="0" fontId="10" fillId="4" borderId="39" xfId="0" applyFont="1" applyFill="1" applyBorder="1"/>
    <xf numFmtId="0" fontId="16" fillId="0" borderId="0" xfId="0" applyFont="1"/>
    <xf numFmtId="0" fontId="7" fillId="4" borderId="29" xfId="0" applyFont="1" applyFill="1" applyBorder="1"/>
    <xf numFmtId="0" fontId="17" fillId="11" borderId="0" xfId="1" applyFill="1"/>
    <xf numFmtId="0" fontId="20" fillId="11" borderId="0" xfId="1" applyFont="1" applyFill="1"/>
    <xf numFmtId="0" fontId="20" fillId="11" borderId="0" xfId="1" applyFont="1" applyFill="1" applyAlignment="1"/>
    <xf numFmtId="0" fontId="23" fillId="16" borderId="0" xfId="0" applyFont="1" applyFill="1"/>
    <xf numFmtId="0" fontId="0" fillId="0" borderId="41" xfId="0" applyBorder="1"/>
    <xf numFmtId="0" fontId="0" fillId="0" borderId="43" xfId="0" applyBorder="1"/>
    <xf numFmtId="0" fontId="2" fillId="8" borderId="45" xfId="0" applyFont="1" applyFill="1" applyBorder="1"/>
    <xf numFmtId="0" fontId="0" fillId="7" borderId="45" xfId="0" applyFill="1" applyBorder="1"/>
    <xf numFmtId="0" fontId="0" fillId="0" borderId="45" xfId="0" applyBorder="1"/>
    <xf numFmtId="0" fontId="0" fillId="0" borderId="46" xfId="0" applyBorder="1"/>
    <xf numFmtId="0" fontId="0" fillId="7" borderId="46" xfId="0" applyFill="1" applyBorder="1"/>
    <xf numFmtId="0" fontId="2" fillId="8" borderId="0" xfId="0" applyFont="1" applyFill="1"/>
    <xf numFmtId="0" fontId="0" fillId="17" borderId="45" xfId="0" applyFill="1" applyBorder="1"/>
    <xf numFmtId="0" fontId="0" fillId="11" borderId="45" xfId="0" applyFill="1" applyBorder="1"/>
    <xf numFmtId="0" fontId="0" fillId="11" borderId="47" xfId="0" applyFill="1" applyBorder="1"/>
    <xf numFmtId="0" fontId="0" fillId="11" borderId="48" xfId="0" applyFill="1" applyBorder="1"/>
    <xf numFmtId="0" fontId="0" fillId="11" borderId="17" xfId="0" applyFill="1" applyBorder="1"/>
    <xf numFmtId="0" fontId="0" fillId="11" borderId="49" xfId="0" applyFill="1" applyBorder="1"/>
    <xf numFmtId="0" fontId="0" fillId="11" borderId="51" xfId="0" applyFill="1" applyBorder="1"/>
    <xf numFmtId="0" fontId="0" fillId="11" borderId="52" xfId="0" applyFill="1" applyBorder="1"/>
    <xf numFmtId="0" fontId="0" fillId="11" borderId="50" xfId="0" applyFill="1" applyBorder="1"/>
    <xf numFmtId="0" fontId="0" fillId="11" borderId="54" xfId="0" applyFill="1" applyBorder="1"/>
    <xf numFmtId="0" fontId="0" fillId="11" borderId="53" xfId="0" applyFill="1" applyBorder="1"/>
    <xf numFmtId="0" fontId="0" fillId="11" borderId="55" xfId="0" applyFill="1" applyBorder="1"/>
    <xf numFmtId="0" fontId="0" fillId="11" borderId="56" xfId="0" applyFill="1" applyBorder="1"/>
    <xf numFmtId="0" fontId="0" fillId="11" borderId="57" xfId="0" applyFill="1" applyBorder="1"/>
    <xf numFmtId="2" fontId="0" fillId="3" borderId="2" xfId="0" applyNumberFormat="1" applyFill="1" applyBorder="1"/>
    <xf numFmtId="0" fontId="2" fillId="8" borderId="16" xfId="0" applyFont="1" applyFill="1" applyBorder="1"/>
    <xf numFmtId="0" fontId="11" fillId="8" borderId="20" xfId="0" applyFont="1" applyFill="1" applyBorder="1"/>
    <xf numFmtId="0" fontId="11" fillId="8" borderId="15" xfId="0" applyFont="1" applyFill="1" applyBorder="1"/>
    <xf numFmtId="0" fontId="11" fillId="8" borderId="22" xfId="0" applyFont="1" applyFill="1" applyBorder="1"/>
    <xf numFmtId="0" fontId="11" fillId="8" borderId="58" xfId="0" applyFont="1" applyFill="1" applyBorder="1"/>
    <xf numFmtId="0" fontId="7" fillId="11" borderId="50" xfId="0" applyFont="1" applyFill="1" applyBorder="1"/>
    <xf numFmtId="0" fontId="0" fillId="11" borderId="59" xfId="0" applyFill="1" applyBorder="1"/>
    <xf numFmtId="0" fontId="0" fillId="11" borderId="60" xfId="0" applyFill="1" applyBorder="1"/>
    <xf numFmtId="0" fontId="0" fillId="11" borderId="61" xfId="0" applyFill="1" applyBorder="1"/>
    <xf numFmtId="0" fontId="0" fillId="11" borderId="62" xfId="0" applyFill="1" applyBorder="1"/>
    <xf numFmtId="0" fontId="7" fillId="11" borderId="63" xfId="0" applyFont="1" applyFill="1" applyBorder="1"/>
    <xf numFmtId="0" fontId="7" fillId="11" borderId="64" xfId="0" applyFont="1" applyFill="1" applyBorder="1"/>
    <xf numFmtId="0" fontId="0" fillId="11" borderId="65" xfId="0" applyFill="1" applyBorder="1"/>
    <xf numFmtId="0" fontId="0" fillId="11" borderId="66" xfId="0" applyFill="1" applyBorder="1"/>
    <xf numFmtId="0" fontId="0" fillId="0" borderId="67" xfId="0" applyBorder="1"/>
    <xf numFmtId="2" fontId="6" fillId="0" borderId="0" xfId="0" applyNumberFormat="1" applyFont="1"/>
    <xf numFmtId="0" fontId="26" fillId="18" borderId="0" xfId="0" applyFont="1" applyFill="1"/>
    <xf numFmtId="0" fontId="0" fillId="18" borderId="68" xfId="0" applyFill="1" applyBorder="1"/>
    <xf numFmtId="2" fontId="0" fillId="3" borderId="13" xfId="0" applyNumberFormat="1" applyFill="1" applyBorder="1"/>
    <xf numFmtId="2" fontId="0" fillId="3" borderId="13" xfId="2" applyNumberFormat="1" applyFont="1" applyFill="1" applyBorder="1" applyAlignment="1"/>
    <xf numFmtId="2" fontId="0" fillId="3" borderId="1" xfId="0" applyNumberFormat="1" applyFill="1" applyBorder="1"/>
    <xf numFmtId="2" fontId="0" fillId="3" borderId="6" xfId="0" applyNumberFormat="1" applyFill="1" applyBorder="1"/>
    <xf numFmtId="2" fontId="0" fillId="3" borderId="3" xfId="0" applyNumberFormat="1" applyFill="1" applyBorder="1"/>
    <xf numFmtId="0" fontId="25" fillId="0" borderId="0" xfId="0" applyFont="1"/>
    <xf numFmtId="0" fontId="0" fillId="4" borderId="39" xfId="0" applyFill="1" applyBorder="1"/>
    <xf numFmtId="0" fontId="0" fillId="4" borderId="71" xfId="0" applyFill="1" applyBorder="1"/>
    <xf numFmtId="0" fontId="0" fillId="4" borderId="44" xfId="0" applyFill="1" applyBorder="1"/>
    <xf numFmtId="0" fontId="0" fillId="11" borderId="72" xfId="0" applyFill="1" applyBorder="1"/>
    <xf numFmtId="0" fontId="0" fillId="16" borderId="50" xfId="0" applyFill="1" applyBorder="1"/>
    <xf numFmtId="0" fontId="0" fillId="19" borderId="0" xfId="0" applyFill="1"/>
    <xf numFmtId="2" fontId="0" fillId="0" borderId="6" xfId="0" applyNumberFormat="1" applyBorder="1"/>
    <xf numFmtId="2" fontId="0" fillId="0" borderId="3" xfId="0" applyNumberFormat="1" applyBorder="1"/>
    <xf numFmtId="2" fontId="0" fillId="0" borderId="13" xfId="0" applyNumberFormat="1" applyBorder="1"/>
    <xf numFmtId="2" fontId="0" fillId="0" borderId="1" xfId="0" applyNumberFormat="1" applyBorder="1"/>
    <xf numFmtId="0" fontId="0" fillId="20" borderId="0" xfId="0" applyFill="1"/>
    <xf numFmtId="0" fontId="5" fillId="21" borderId="0" xfId="0" applyFont="1" applyFill="1"/>
    <xf numFmtId="0" fontId="0" fillId="21" borderId="0" xfId="0" applyFill="1"/>
    <xf numFmtId="0" fontId="5" fillId="22" borderId="0" xfId="0" applyFont="1" applyFill="1"/>
    <xf numFmtId="0" fontId="0" fillId="22" borderId="0" xfId="0" applyFill="1"/>
    <xf numFmtId="0" fontId="0" fillId="0" borderId="73" xfId="0" applyBorder="1"/>
    <xf numFmtId="0" fontId="0" fillId="4" borderId="40" xfId="0" applyFill="1" applyBorder="1"/>
    <xf numFmtId="0" fontId="0" fillId="0" borderId="74" xfId="0" applyBorder="1"/>
    <xf numFmtId="0" fontId="0" fillId="24" borderId="69" xfId="0" applyFill="1" applyBorder="1"/>
    <xf numFmtId="0" fontId="2" fillId="8" borderId="16" xfId="0" applyFont="1" applyFill="1" applyBorder="1" applyAlignment="1">
      <alignment wrapText="1"/>
    </xf>
    <xf numFmtId="0" fontId="30" fillId="24" borderId="70" xfId="0" applyFont="1" applyFill="1" applyBorder="1"/>
    <xf numFmtId="0" fontId="0" fillId="0" borderId="75" xfId="0" applyBorder="1"/>
    <xf numFmtId="0" fontId="0" fillId="4" borderId="76" xfId="0" applyFill="1" applyBorder="1"/>
    <xf numFmtId="0" fontId="6" fillId="0" borderId="73" xfId="0" applyFont="1" applyBorder="1"/>
    <xf numFmtId="0" fontId="29" fillId="0" borderId="0" xfId="0" applyFont="1"/>
    <xf numFmtId="0" fontId="30" fillId="0" borderId="0" xfId="0" applyFont="1"/>
    <xf numFmtId="0" fontId="0" fillId="0" borderId="11" xfId="0" applyBorder="1"/>
    <xf numFmtId="0" fontId="0" fillId="5" borderId="3" xfId="0" applyFill="1" applyBorder="1"/>
    <xf numFmtId="0" fontId="8" fillId="3" borderId="6" xfId="0" applyFont="1" applyFill="1" applyBorder="1"/>
    <xf numFmtId="0" fontId="8" fillId="0" borderId="6" xfId="0" applyFont="1" applyBorder="1"/>
    <xf numFmtId="0" fontId="8" fillId="6" borderId="6" xfId="0" applyFont="1" applyFill="1" applyBorder="1"/>
    <xf numFmtId="2" fontId="0" fillId="6" borderId="6" xfId="0" applyNumberFormat="1" applyFill="1" applyBorder="1"/>
    <xf numFmtId="0" fontId="8" fillId="5" borderId="6" xfId="0" applyFont="1" applyFill="1" applyBorder="1"/>
    <xf numFmtId="2" fontId="0" fillId="5" borderId="6" xfId="0" applyNumberFormat="1" applyFill="1" applyBorder="1"/>
    <xf numFmtId="176" fontId="0" fillId="6" borderId="3" xfId="0" applyNumberFormat="1" applyFill="1" applyBorder="1"/>
    <xf numFmtId="0" fontId="0" fillId="6" borderId="77" xfId="0" applyFill="1" applyBorder="1"/>
    <xf numFmtId="0" fontId="0" fillId="6" borderId="9" xfId="0" applyFill="1" applyBorder="1"/>
    <xf numFmtId="0" fontId="0" fillId="0" borderId="78" xfId="0" applyBorder="1"/>
    <xf numFmtId="0" fontId="8" fillId="0" borderId="10" xfId="0" applyFont="1" applyBorder="1"/>
    <xf numFmtId="2" fontId="0" fillId="0" borderId="10" xfId="0" applyNumberFormat="1" applyBorder="1"/>
    <xf numFmtId="0" fontId="0" fillId="0" borderId="80" xfId="0" applyBorder="1"/>
    <xf numFmtId="0" fontId="0" fillId="0" borderId="81" xfId="0" applyBorder="1"/>
    <xf numFmtId="0" fontId="0" fillId="4" borderId="79" xfId="0" applyFill="1" applyBorder="1"/>
    <xf numFmtId="0" fontId="0" fillId="4" borderId="82" xfId="0" applyFill="1" applyBorder="1"/>
    <xf numFmtId="0" fontId="0" fillId="4" borderId="83" xfId="0" applyFill="1" applyBorder="1"/>
    <xf numFmtId="0" fontId="0" fillId="4" borderId="84" xfId="0" applyFill="1" applyBorder="1"/>
    <xf numFmtId="0" fontId="0" fillId="4" borderId="12" xfId="0" applyFill="1" applyBorder="1"/>
    <xf numFmtId="0" fontId="0" fillId="0" borderId="86" xfId="0" applyBorder="1"/>
    <xf numFmtId="0" fontId="4" fillId="4" borderId="85" xfId="0" applyFont="1" applyFill="1" applyBorder="1"/>
    <xf numFmtId="0" fontId="8" fillId="5" borderId="13" xfId="0" applyFont="1" applyFill="1" applyBorder="1"/>
    <xf numFmtId="2" fontId="0" fillId="5" borderId="13" xfId="0" applyNumberFormat="1" applyFill="1" applyBorder="1"/>
    <xf numFmtId="0" fontId="0" fillId="0" borderId="39" xfId="0" applyBorder="1"/>
    <xf numFmtId="177" fontId="0" fillId="6" borderId="3" xfId="0" applyNumberFormat="1" applyFill="1" applyBorder="1"/>
    <xf numFmtId="177" fontId="0" fillId="6" borderId="13" xfId="0" applyNumberFormat="1" applyFill="1" applyBorder="1"/>
    <xf numFmtId="176" fontId="0" fillId="6" borderId="13" xfId="0" applyNumberFormat="1" applyFill="1" applyBorder="1"/>
    <xf numFmtId="178" fontId="0" fillId="6" borderId="3" xfId="0" applyNumberFormat="1" applyFill="1" applyBorder="1"/>
    <xf numFmtId="0" fontId="0" fillId="3" borderId="79" xfId="0" applyFill="1" applyBorder="1"/>
    <xf numFmtId="0" fontId="8" fillId="3" borderId="8" xfId="0" applyFont="1" applyFill="1" applyBorder="1"/>
    <xf numFmtId="0" fontId="0" fillId="20" borderId="87" xfId="0" applyFill="1" applyBorder="1"/>
    <xf numFmtId="0" fontId="2" fillId="2" borderId="13" xfId="0" applyFont="1" applyFill="1" applyBorder="1"/>
    <xf numFmtId="2" fontId="0" fillId="4" borderId="0" xfId="0" applyNumberFormat="1" applyFill="1"/>
    <xf numFmtId="0" fontId="0" fillId="4" borderId="73" xfId="0" applyFill="1" applyBorder="1"/>
    <xf numFmtId="0" fontId="4" fillId="0" borderId="39" xfId="0" applyFont="1" applyBorder="1"/>
    <xf numFmtId="0" fontId="0" fillId="6" borderId="41" xfId="0" applyFill="1" applyBorder="1"/>
    <xf numFmtId="0" fontId="0" fillId="4" borderId="88" xfId="0" applyFill="1" applyBorder="1"/>
    <xf numFmtId="0" fontId="0" fillId="4" borderId="89" xfId="0" applyFill="1" applyBorder="1"/>
    <xf numFmtId="0" fontId="0" fillId="4" borderId="90" xfId="0" applyFill="1" applyBorder="1"/>
    <xf numFmtId="0" fontId="0" fillId="6" borderId="91" xfId="0" applyFill="1" applyBorder="1"/>
    <xf numFmtId="0" fontId="0" fillId="6" borderId="89" xfId="0" applyFill="1" applyBorder="1"/>
    <xf numFmtId="0" fontId="8" fillId="4" borderId="90" xfId="0" applyFont="1" applyFill="1" applyBorder="1"/>
    <xf numFmtId="2" fontId="0" fillId="4" borderId="90" xfId="0" applyNumberFormat="1" applyFill="1" applyBorder="1"/>
    <xf numFmtId="0" fontId="0" fillId="4" borderId="92" xfId="0" applyFill="1" applyBorder="1"/>
    <xf numFmtId="0" fontId="0" fillId="4" borderId="93" xfId="0" applyFill="1" applyBorder="1"/>
    <xf numFmtId="0" fontId="0" fillId="6" borderId="93" xfId="0" applyFill="1" applyBorder="1"/>
    <xf numFmtId="0" fontId="8" fillId="4" borderId="93" xfId="0" applyFont="1" applyFill="1" applyBorder="1"/>
    <xf numFmtId="2" fontId="0" fillId="4" borderId="93" xfId="0" applyNumberFormat="1" applyFill="1" applyBorder="1"/>
    <xf numFmtId="0" fontId="0" fillId="23" borderId="94" xfId="0" applyFill="1" applyBorder="1"/>
    <xf numFmtId="2" fontId="0" fillId="23" borderId="94" xfId="0" applyNumberFormat="1" applyFill="1" applyBorder="1"/>
    <xf numFmtId="0" fontId="0" fillId="25" borderId="94" xfId="0" applyFill="1" applyBorder="1"/>
    <xf numFmtId="2" fontId="0" fillId="25" borderId="94" xfId="0" applyNumberFormat="1" applyFill="1" applyBorder="1"/>
    <xf numFmtId="0" fontId="34" fillId="16" borderId="0" xfId="0" applyFont="1" applyFill="1"/>
    <xf numFmtId="0" fontId="33" fillId="16" borderId="0" xfId="0" applyFont="1" applyFill="1"/>
    <xf numFmtId="0" fontId="37" fillId="16" borderId="0" xfId="0" applyFont="1" applyFill="1"/>
    <xf numFmtId="0" fontId="0" fillId="23" borderId="95" xfId="0" applyFill="1" applyBorder="1"/>
    <xf numFmtId="0" fontId="0" fillId="25" borderId="96" xfId="0" applyFill="1" applyBorder="1"/>
    <xf numFmtId="2" fontId="0" fillId="25" borderId="96" xfId="0" applyNumberFormat="1" applyFill="1" applyBorder="1"/>
    <xf numFmtId="0" fontId="0" fillId="25" borderId="95" xfId="0" applyFill="1" applyBorder="1"/>
    <xf numFmtId="2" fontId="0" fillId="25" borderId="95" xfId="0" applyNumberFormat="1" applyFill="1" applyBorder="1"/>
    <xf numFmtId="2" fontId="0" fillId="23" borderId="95" xfId="0" applyNumberFormat="1" applyFill="1" applyBorder="1"/>
    <xf numFmtId="0" fontId="0" fillId="26" borderId="0" xfId="0" applyFill="1"/>
    <xf numFmtId="0" fontId="0" fillId="25" borderId="97" xfId="0" applyFill="1" applyBorder="1"/>
    <xf numFmtId="0" fontId="0" fillId="23" borderId="97" xfId="0" applyFill="1" applyBorder="1"/>
    <xf numFmtId="0" fontId="0" fillId="25" borderId="99" xfId="0" applyFill="1" applyBorder="1"/>
    <xf numFmtId="0" fontId="0" fillId="25" borderId="13" xfId="0" applyFill="1" applyBorder="1"/>
    <xf numFmtId="0" fontId="0" fillId="23" borderId="98" xfId="0" applyFill="1" applyBorder="1"/>
    <xf numFmtId="0" fontId="0" fillId="23" borderId="100" xfId="0" applyFill="1" applyBorder="1"/>
    <xf numFmtId="0" fontId="0" fillId="25" borderId="101" xfId="0" applyFill="1" applyBorder="1"/>
    <xf numFmtId="0" fontId="0" fillId="25" borderId="78" xfId="0" applyFill="1" applyBorder="1"/>
    <xf numFmtId="0" fontId="0" fillId="0" borderId="102" xfId="0" applyBorder="1"/>
    <xf numFmtId="0" fontId="0" fillId="0" borderId="103" xfId="0" applyBorder="1"/>
    <xf numFmtId="0" fontId="0" fillId="25" borderId="104" xfId="0" applyFill="1" applyBorder="1"/>
    <xf numFmtId="0" fontId="0" fillId="16" borderId="105" xfId="0" applyFill="1" applyBorder="1"/>
    <xf numFmtId="0" fontId="34" fillId="16" borderId="106" xfId="0" applyFont="1" applyFill="1" applyBorder="1"/>
    <xf numFmtId="0" fontId="2" fillId="2" borderId="84" xfId="0" applyFont="1" applyFill="1" applyBorder="1"/>
    <xf numFmtId="0" fontId="2" fillId="2" borderId="0" xfId="0" applyFont="1" applyFill="1"/>
    <xf numFmtId="0" fontId="0" fillId="0" borderId="107" xfId="0" applyBorder="1"/>
    <xf numFmtId="0" fontId="0" fillId="0" borderId="108" xfId="0" applyBorder="1"/>
    <xf numFmtId="2" fontId="0" fillId="0" borderId="11" xfId="0" applyNumberFormat="1" applyBorder="1"/>
    <xf numFmtId="2" fontId="0" fillId="0" borderId="2" xfId="0" applyNumberFormat="1" applyBorder="1"/>
    <xf numFmtId="0" fontId="0" fillId="16" borderId="109" xfId="0" applyFill="1" applyBorder="1"/>
    <xf numFmtId="0" fontId="38" fillId="4" borderId="39" xfId="0" applyFont="1" applyFill="1" applyBorder="1"/>
    <xf numFmtId="0" fontId="37" fillId="4" borderId="39" xfId="0" applyFont="1" applyFill="1" applyBorder="1"/>
    <xf numFmtId="0" fontId="4" fillId="4" borderId="39" xfId="0" applyFont="1" applyFill="1" applyBorder="1"/>
    <xf numFmtId="0" fontId="17" fillId="4" borderId="39" xfId="1" applyFill="1" applyBorder="1"/>
    <xf numFmtId="0" fontId="0" fillId="4" borderId="39" xfId="0" applyFill="1" applyBorder="1" applyAlignment="1">
      <alignment wrapText="1"/>
    </xf>
    <xf numFmtId="0" fontId="27" fillId="4" borderId="39" xfId="0" applyFont="1" applyFill="1" applyBorder="1" applyAlignment="1">
      <alignment wrapText="1"/>
    </xf>
    <xf numFmtId="0" fontId="0" fillId="0" borderId="42" xfId="0" applyBorder="1"/>
    <xf numFmtId="0" fontId="0" fillId="4" borderId="42" xfId="0" applyFill="1" applyBorder="1"/>
    <xf numFmtId="0" fontId="0" fillId="4" borderId="110" xfId="0" applyFill="1" applyBorder="1"/>
    <xf numFmtId="0" fontId="0" fillId="0" borderId="40" xfId="0" applyBorder="1" applyAlignment="1">
      <alignment wrapText="1"/>
    </xf>
    <xf numFmtId="0" fontId="28" fillId="4" borderId="39" xfId="0" applyFont="1" applyFill="1" applyBorder="1"/>
    <xf numFmtId="9" fontId="0" fillId="23" borderId="13" xfId="0" applyNumberFormat="1" applyFill="1" applyBorder="1"/>
    <xf numFmtId="0" fontId="0" fillId="28" borderId="39" xfId="0" applyFill="1" applyBorder="1"/>
    <xf numFmtId="0" fontId="37" fillId="28" borderId="39" xfId="0" applyFont="1" applyFill="1" applyBorder="1"/>
    <xf numFmtId="0" fontId="4" fillId="28" borderId="39" xfId="0" applyFont="1" applyFill="1" applyBorder="1"/>
    <xf numFmtId="0" fontId="0" fillId="28" borderId="44" xfId="0" applyFill="1" applyBorder="1"/>
    <xf numFmtId="0" fontId="0" fillId="28" borderId="40" xfId="0" applyFill="1" applyBorder="1"/>
    <xf numFmtId="0" fontId="38" fillId="4" borderId="87" xfId="0" applyFont="1" applyFill="1" applyBorder="1"/>
    <xf numFmtId="0" fontId="0" fillId="4" borderId="87" xfId="0" applyFill="1" applyBorder="1"/>
    <xf numFmtId="0" fontId="37" fillId="4" borderId="87" xfId="0" applyFont="1" applyFill="1" applyBorder="1"/>
    <xf numFmtId="0" fontId="37" fillId="28" borderId="44" xfId="0" applyFont="1" applyFill="1" applyBorder="1"/>
    <xf numFmtId="0" fontId="0" fillId="28" borderId="111" xfId="0" applyFill="1" applyBorder="1"/>
    <xf numFmtId="0" fontId="4" fillId="4" borderId="87" xfId="0" applyFont="1" applyFill="1" applyBorder="1"/>
    <xf numFmtId="0" fontId="4" fillId="28" borderId="44" xfId="0" applyFont="1" applyFill="1" applyBorder="1"/>
    <xf numFmtId="0" fontId="0" fillId="28" borderId="112" xfId="0" applyFill="1" applyBorder="1"/>
    <xf numFmtId="0" fontId="0" fillId="28" borderId="0" xfId="0" applyFill="1"/>
    <xf numFmtId="0" fontId="0" fillId="28" borderId="113" xfId="0" applyFill="1" applyBorder="1"/>
    <xf numFmtId="0" fontId="40" fillId="28" borderId="39" xfId="0" applyFont="1" applyFill="1" applyBorder="1"/>
    <xf numFmtId="0" fontId="17" fillId="28" borderId="39" xfId="1" applyFill="1" applyBorder="1"/>
    <xf numFmtId="0" fontId="0" fillId="28" borderId="42" xfId="0" applyFill="1" applyBorder="1"/>
    <xf numFmtId="0" fontId="4" fillId="28" borderId="114" xfId="0" applyFont="1" applyFill="1" applyBorder="1"/>
    <xf numFmtId="0" fontId="0" fillId="28" borderId="114" xfId="0" applyFill="1" applyBorder="1"/>
    <xf numFmtId="0" fontId="42" fillId="28" borderId="44" xfId="0" applyFont="1" applyFill="1" applyBorder="1"/>
    <xf numFmtId="0" fontId="45" fillId="28" borderId="39" xfId="0" applyFont="1" applyFill="1" applyBorder="1"/>
    <xf numFmtId="0" fontId="47" fillId="28" borderId="39" xfId="0" applyFont="1" applyFill="1" applyBorder="1"/>
    <xf numFmtId="0" fontId="48" fillId="28" borderId="39" xfId="0" applyFont="1" applyFill="1" applyBorder="1"/>
    <xf numFmtId="0" fontId="49" fillId="28" borderId="39" xfId="0" applyFont="1" applyFill="1" applyBorder="1"/>
    <xf numFmtId="0" fontId="0" fillId="4" borderId="115" xfId="0" applyFill="1" applyBorder="1"/>
    <xf numFmtId="1" fontId="0" fillId="0" borderId="6" xfId="0" applyNumberFormat="1" applyBorder="1"/>
    <xf numFmtId="1" fontId="0" fillId="0" borderId="2" xfId="0" applyNumberFormat="1" applyBorder="1"/>
    <xf numFmtId="1" fontId="0" fillId="0" borderId="3" xfId="0" applyNumberFormat="1" applyBorder="1"/>
    <xf numFmtId="1" fontId="0" fillId="0" borderId="12" xfId="0" applyNumberFormat="1" applyBorder="1"/>
    <xf numFmtId="1" fontId="0" fillId="3" borderId="3" xfId="0" applyNumberFormat="1" applyFill="1" applyBorder="1"/>
    <xf numFmtId="1" fontId="0" fillId="3" borderId="2" xfId="0" applyNumberFormat="1" applyFill="1" applyBorder="1"/>
    <xf numFmtId="1" fontId="0" fillId="3" borderId="6" xfId="0" applyNumberFormat="1" applyFill="1" applyBorder="1"/>
    <xf numFmtId="1" fontId="0" fillId="0" borderId="13" xfId="0" applyNumberFormat="1" applyBorder="1"/>
    <xf numFmtId="1" fontId="0" fillId="3" borderId="13" xfId="0" applyNumberFormat="1" applyFill="1" applyBorder="1"/>
    <xf numFmtId="1" fontId="0" fillId="3" borderId="13" xfId="2" applyNumberFormat="1" applyFont="1" applyFill="1" applyBorder="1" applyAlignment="1"/>
    <xf numFmtId="1" fontId="0" fillId="0" borderId="1" xfId="0" applyNumberFormat="1" applyBorder="1"/>
    <xf numFmtId="0" fontId="45" fillId="11" borderId="0" xfId="0" applyFont="1" applyFill="1"/>
    <xf numFmtId="0" fontId="8" fillId="11" borderId="0" xfId="0" applyFont="1" applyFill="1"/>
    <xf numFmtId="0" fontId="0" fillId="4" borderId="78" xfId="0" applyFill="1" applyBorder="1"/>
    <xf numFmtId="0" fontId="6" fillId="0" borderId="115" xfId="0" applyFont="1" applyBorder="1"/>
    <xf numFmtId="1" fontId="0" fillId="3" borderId="1" xfId="0" applyNumberFormat="1" applyFill="1" applyBorder="1"/>
    <xf numFmtId="180" fontId="0" fillId="23" borderId="13" xfId="0" applyNumberFormat="1" applyFill="1" applyBorder="1"/>
    <xf numFmtId="0" fontId="0" fillId="27" borderId="13" xfId="0" applyFill="1" applyBorder="1"/>
    <xf numFmtId="179" fontId="0" fillId="27" borderId="13" xfId="0" applyNumberFormat="1" applyFill="1" applyBorder="1"/>
    <xf numFmtId="0" fontId="50" fillId="11" borderId="0" xfId="0" applyFont="1" applyFill="1"/>
    <xf numFmtId="0" fontId="6" fillId="0" borderId="0" xfId="0" applyFont="1" applyBorder="1"/>
    <xf numFmtId="0" fontId="54" fillId="11" borderId="0" xfId="0" applyFont="1" applyFill="1"/>
    <xf numFmtId="0" fontId="4" fillId="0" borderId="45" xfId="0" applyFont="1" applyBorder="1"/>
  </cellXfs>
  <cellStyles count="3">
    <cellStyle name="パーセント" xfId="2" builtinId="5"/>
    <cellStyle name="ハイパーリンク" xfId="1" builtinId="8"/>
    <cellStyle name="標準" xfId="0" builtinId="0"/>
  </cellStyles>
  <dxfs count="73">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b/>
        <i val="0"/>
        <strike val="0"/>
        <condense val="0"/>
        <extend val="0"/>
        <outline val="0"/>
        <shadow val="0"/>
        <u val="none"/>
        <vertAlign val="baseline"/>
        <sz val="11"/>
        <color theme="0"/>
        <name val="Yu Gothic"/>
        <family val="2"/>
        <scheme val="minor"/>
      </font>
      <fill>
        <patternFill patternType="solid">
          <fgColor theme="4"/>
          <bgColor theme="4"/>
        </patternFill>
      </fill>
    </dxf>
    <dxf>
      <font>
        <b/>
        <i val="0"/>
        <strike val="0"/>
        <condense val="0"/>
        <extend val="0"/>
        <outline val="0"/>
        <shadow val="0"/>
        <u val="none"/>
        <vertAlign val="baseline"/>
        <sz val="11"/>
        <color theme="0"/>
        <name val="Yu Gothic"/>
        <family val="2"/>
        <scheme val="minor"/>
      </font>
      <fill>
        <patternFill patternType="solid">
          <fgColor theme="4"/>
          <bgColor theme="4"/>
        </patternFill>
      </fill>
    </dxf>
    <dxf>
      <font>
        <b/>
        <i val="0"/>
        <strike val="0"/>
        <condense val="0"/>
        <extend val="0"/>
        <outline val="0"/>
        <shadow val="0"/>
        <u val="none"/>
        <vertAlign val="baseline"/>
        <sz val="11"/>
        <color theme="0"/>
        <name val="Yu Gothic"/>
        <family val="2"/>
        <scheme val="minor"/>
      </font>
      <fill>
        <patternFill patternType="solid">
          <fgColor theme="4"/>
          <bgColor theme="4"/>
        </patternFill>
      </fill>
    </dxf>
    <dxf>
      <font>
        <b/>
        <i val="0"/>
        <strike val="0"/>
        <condense val="0"/>
        <extend val="0"/>
        <outline val="0"/>
        <shadow val="0"/>
        <u val="none"/>
        <vertAlign val="baseline"/>
        <sz val="11"/>
        <color theme="0"/>
        <name val="Yu Gothic"/>
        <family val="2"/>
        <scheme val="minor"/>
      </font>
      <fill>
        <patternFill patternType="solid">
          <fgColor theme="4"/>
          <bgColor theme="4"/>
        </patternFill>
      </fill>
    </dxf>
    <dxf>
      <font>
        <b/>
        <i val="0"/>
        <strike val="0"/>
        <condense val="0"/>
        <extend val="0"/>
        <outline val="0"/>
        <shadow val="0"/>
        <u val="none"/>
        <vertAlign val="baseline"/>
        <sz val="11"/>
        <color theme="0"/>
        <name val="Yu Gothic"/>
        <family val="2"/>
        <scheme val="minor"/>
      </font>
      <fill>
        <patternFill patternType="solid">
          <fgColor theme="4"/>
          <bgColor theme="4"/>
        </patternFill>
      </fill>
    </dxf>
    <dxf>
      <font>
        <b/>
        <i val="0"/>
        <strike val="0"/>
        <condense val="0"/>
        <extend val="0"/>
        <outline val="0"/>
        <shadow val="0"/>
        <u val="none"/>
        <vertAlign val="baseline"/>
        <sz val="11"/>
        <color theme="0"/>
        <name val="Yu Gothic"/>
        <family val="2"/>
        <scheme val="minor"/>
      </font>
      <fill>
        <patternFill patternType="solid">
          <fgColor theme="4"/>
          <bgColor theme="4"/>
        </patternFill>
      </fill>
    </dxf>
    <dxf>
      <font>
        <b/>
        <i val="0"/>
        <strike val="0"/>
        <condense val="0"/>
        <extend val="0"/>
        <outline val="0"/>
        <shadow val="0"/>
        <u val="none"/>
        <vertAlign val="baseline"/>
        <sz val="11"/>
        <color theme="0"/>
        <name val="Yu Gothic"/>
        <family val="2"/>
        <scheme val="minor"/>
      </font>
      <fill>
        <patternFill patternType="solid">
          <fgColor theme="4"/>
          <bgColor theme="4"/>
        </patternFill>
      </fill>
      <border diagonalUp="0" diagonalDown="0">
        <left/>
        <right/>
        <top style="thin">
          <color theme="4" tint="0.39997558519241921"/>
        </top>
        <bottom style="thin">
          <color theme="4" tint="0.39997558519241921"/>
        </bottom>
        <vertical/>
        <horizontal/>
      </border>
    </dxf>
    <dxf>
      <font>
        <b/>
        <i val="0"/>
        <strike val="0"/>
        <condense val="0"/>
        <extend val="0"/>
        <outline val="0"/>
        <shadow val="0"/>
        <u val="none"/>
        <vertAlign val="baseline"/>
        <sz val="11"/>
        <color theme="0"/>
        <name val="Yu Gothic"/>
        <family val="2"/>
        <scheme val="minor"/>
      </font>
      <fill>
        <patternFill patternType="solid">
          <fgColor theme="4"/>
          <bgColor theme="4"/>
        </patternFill>
      </fill>
      <border diagonalUp="0" diagonalDown="0">
        <left/>
        <right/>
        <top style="thin">
          <color theme="4" tint="0.39997558519241921"/>
        </top>
        <bottom style="thin">
          <color theme="4" tint="0.39997558519241921"/>
        </bottom>
        <vertical/>
        <horizontal/>
      </border>
    </dxf>
    <dxf>
      <font>
        <b/>
        <i val="0"/>
        <strike val="0"/>
        <condense val="0"/>
        <extend val="0"/>
        <outline val="0"/>
        <shadow val="0"/>
        <u val="none"/>
        <vertAlign val="baseline"/>
        <sz val="11"/>
        <color theme="0"/>
        <name val="Yu Gothic"/>
        <family val="2"/>
        <scheme val="minor"/>
      </font>
      <fill>
        <patternFill patternType="solid">
          <fgColor theme="4"/>
          <bgColor theme="4"/>
        </patternFill>
      </fill>
      <border diagonalUp="0" diagonalDown="0">
        <left/>
        <right/>
        <top style="thin">
          <color theme="4" tint="0.39997558519241921"/>
        </top>
        <bottom style="thin">
          <color theme="4" tint="0.39997558519241921"/>
        </bottom>
        <vertical/>
        <horizontal/>
      </border>
    </dxf>
    <dxf>
      <font>
        <b/>
        <i val="0"/>
        <strike val="0"/>
        <condense val="0"/>
        <extend val="0"/>
        <outline val="0"/>
        <shadow val="0"/>
        <u val="none"/>
        <vertAlign val="baseline"/>
        <sz val="11"/>
        <color theme="0"/>
        <name val="Yu Gothic"/>
        <family val="2"/>
        <scheme val="minor"/>
      </font>
      <fill>
        <patternFill patternType="solid">
          <fgColor theme="4"/>
          <bgColor theme="4"/>
        </patternFill>
      </fill>
      <border diagonalUp="0" diagonalDown="0">
        <left/>
        <right/>
        <top style="thin">
          <color theme="4" tint="0.39997558519241921"/>
        </top>
        <bottom/>
        <vertical/>
        <horizontal/>
      </border>
    </dxf>
    <dxf>
      <font>
        <b/>
        <i val="0"/>
        <strike val="0"/>
        <condense val="0"/>
        <extend val="0"/>
        <outline val="0"/>
        <shadow val="0"/>
        <u val="none"/>
        <vertAlign val="baseline"/>
        <sz val="11"/>
        <color theme="0"/>
        <name val="Yu Gothic"/>
        <family val="2"/>
        <scheme val="minor"/>
      </font>
      <fill>
        <patternFill patternType="solid">
          <fgColor theme="4"/>
          <bgColor theme="4"/>
        </patternFill>
      </fill>
      <border diagonalUp="0" diagonalDown="0">
        <left/>
        <right/>
        <top style="thin">
          <color theme="4" tint="0.39997558519241921"/>
        </top>
        <bottom style="thin">
          <color theme="4" tint="0.39997558519241921"/>
        </bottom>
        <vertical/>
        <horizontal/>
      </border>
    </dxf>
    <dxf>
      <font>
        <b/>
        <i val="0"/>
        <strike val="0"/>
        <condense val="0"/>
        <extend val="0"/>
        <outline val="0"/>
        <shadow val="0"/>
        <u val="none"/>
        <vertAlign val="baseline"/>
        <sz val="11"/>
        <color theme="0"/>
        <name val="Yu Gothic"/>
        <family val="2"/>
        <scheme val="minor"/>
      </font>
      <fill>
        <patternFill patternType="solid">
          <fgColor theme="4"/>
          <bgColor theme="4"/>
        </patternFill>
      </fill>
      <border diagonalUp="0" diagonalDown="0">
        <left/>
        <right/>
        <top style="thin">
          <color theme="4" tint="0.39997558519241921"/>
        </top>
        <bottom style="thin">
          <color theme="4" tint="0.39997558519241921"/>
        </bottom>
        <vertical/>
        <horizontal/>
      </border>
    </dxf>
    <dxf>
      <font>
        <b/>
        <i val="0"/>
        <strike val="0"/>
        <condense val="0"/>
        <extend val="0"/>
        <outline val="0"/>
        <shadow val="0"/>
        <u val="none"/>
        <vertAlign val="baseline"/>
        <sz val="11"/>
        <color theme="0"/>
        <name val="Yu Gothic"/>
        <family val="2"/>
        <scheme val="minor"/>
      </font>
      <fill>
        <patternFill patternType="solid">
          <fgColor theme="4"/>
          <bgColor theme="4"/>
        </patternFill>
      </fill>
      <border diagonalUp="0" diagonalDown="0" outline="0">
        <left/>
        <right/>
        <top style="thin">
          <color theme="4" tint="0.39997558519241921"/>
        </top>
        <bottom style="thin">
          <color theme="4" tint="0.39997558519241921"/>
        </bottom>
      </border>
    </dxf>
    <dxf>
      <font>
        <b/>
        <i val="0"/>
        <strike val="0"/>
        <condense val="0"/>
        <extend val="0"/>
        <outline val="0"/>
        <shadow val="0"/>
        <u val="none"/>
        <vertAlign val="baseline"/>
        <sz val="11"/>
        <color theme="0"/>
        <name val="Yu Gothic"/>
        <family val="2"/>
        <scheme val="minor"/>
      </font>
      <fill>
        <patternFill patternType="solid">
          <fgColor theme="4"/>
          <bgColor theme="4"/>
        </patternFill>
      </fill>
      <alignment horizontal="general" vertical="bottom" textRotation="0" wrapText="1" indent="0" justifyLastLine="0" shrinkToFit="0" readingOrder="0"/>
      <border diagonalUp="0" diagonalDown="0" outline="0">
        <left/>
        <right/>
        <top style="thin">
          <color theme="4" tint="0.39997558519241921"/>
        </top>
        <bottom style="thin">
          <color theme="4" tint="0.39997558519241921"/>
        </bottom>
      </border>
    </dxf>
    <dxf>
      <font>
        <b/>
        <i val="0"/>
        <strike val="0"/>
        <condense val="0"/>
        <extend val="0"/>
        <outline val="0"/>
        <shadow val="0"/>
        <u val="none"/>
        <vertAlign val="baseline"/>
        <sz val="11"/>
        <color theme="0"/>
        <name val="Yu Gothic"/>
        <family val="2"/>
        <scheme val="minor"/>
      </font>
      <fill>
        <patternFill patternType="solid">
          <fgColor theme="4"/>
          <bgColor theme="4"/>
        </patternFill>
      </fill>
      <border diagonalUp="0" diagonalDown="0" outline="0">
        <left/>
        <right/>
        <top style="thin">
          <color theme="4" tint="0.39997558519241921"/>
        </top>
        <bottom style="thin">
          <color theme="4" tint="0.39997558519241921"/>
        </bottom>
      </border>
    </dxf>
    <dxf>
      <font>
        <b/>
        <i val="0"/>
        <strike val="0"/>
        <condense val="0"/>
        <extend val="0"/>
        <outline val="0"/>
        <shadow val="0"/>
        <u val="none"/>
        <vertAlign val="baseline"/>
        <sz val="11"/>
        <color theme="0"/>
        <name val="Yu Gothic"/>
        <family val="2"/>
        <scheme val="minor"/>
      </font>
      <fill>
        <patternFill patternType="solid">
          <fgColor theme="4"/>
          <bgColor theme="4"/>
        </patternFill>
      </fill>
      <border diagonalUp="0" diagonalDown="0">
        <left/>
        <right/>
        <top style="thin">
          <color theme="4" tint="0.39997558519241921"/>
        </top>
        <bottom style="thin">
          <color theme="4" tint="0.39997558519241921"/>
        </bottom>
        <vertical/>
        <horizontal/>
      </border>
    </dxf>
    <dxf>
      <border outline="0">
        <left style="thin">
          <color theme="4" tint="0.39997558519241921"/>
        </left>
      </border>
    </dxf>
    <dxf>
      <font>
        <b/>
        <i val="0"/>
        <strike val="0"/>
        <condense val="0"/>
        <extend val="0"/>
        <outline val="0"/>
        <shadow val="0"/>
        <u val="none"/>
        <vertAlign val="baseline"/>
        <sz val="11"/>
        <color theme="0"/>
        <name val="Yu Gothic"/>
        <family val="2"/>
        <scheme val="minor"/>
      </font>
      <fill>
        <patternFill patternType="solid">
          <fgColor theme="4"/>
          <bgColor theme="4"/>
        </patternFill>
      </fill>
    </dxf>
    <dxf>
      <font>
        <b/>
        <i val="0"/>
        <strike val="0"/>
        <condense val="0"/>
        <extend val="0"/>
        <outline val="0"/>
        <shadow val="0"/>
        <u val="none"/>
        <vertAlign val="baseline"/>
        <sz val="11"/>
        <color theme="0"/>
        <name val="Yu Gothic"/>
        <family val="2"/>
        <scheme val="minor"/>
      </font>
      <fill>
        <patternFill patternType="solid">
          <fgColor theme="4"/>
          <bgColor theme="4"/>
        </patternFill>
      </fill>
    </dxf>
    <dxf>
      <font>
        <b val="0"/>
        <i val="0"/>
        <strike val="0"/>
        <condense val="0"/>
        <extend val="0"/>
        <outline val="0"/>
        <shadow val="0"/>
        <u val="none"/>
        <vertAlign val="baseline"/>
        <sz val="11"/>
        <color theme="0"/>
        <name val="Yu Gothic"/>
        <family val="3"/>
        <charset val="128"/>
        <scheme val="minor"/>
      </font>
      <fill>
        <patternFill patternType="solid">
          <fgColor theme="4"/>
          <bgColor theme="4" tint="0.79998168889431442"/>
        </patternFill>
      </fill>
      <border diagonalUp="0" diagonalDown="0" outline="0">
        <left style="thin">
          <color indexed="64"/>
        </left>
        <right/>
        <top style="thin">
          <color theme="4" tint="0.39997558519241921"/>
        </top>
        <bottom/>
      </border>
    </dxf>
    <dxf>
      <font>
        <b val="0"/>
        <i val="0"/>
        <strike val="0"/>
        <condense val="0"/>
        <extend val="0"/>
        <outline val="0"/>
        <shadow val="0"/>
        <u val="none"/>
        <vertAlign val="baseline"/>
        <sz val="11"/>
        <color theme="0"/>
        <name val="Yu Gothic"/>
        <family val="3"/>
        <charset val="128"/>
        <scheme val="minor"/>
      </font>
      <fill>
        <patternFill patternType="solid">
          <fgColor theme="4"/>
          <bgColor theme="4" tint="0.79998168889431442"/>
        </patternFill>
      </fill>
      <border diagonalUp="0" diagonalDown="0" outline="0">
        <left style="thin">
          <color indexed="64"/>
        </left>
        <right style="thin">
          <color theme="4" tint="0.39997558519241921"/>
        </right>
        <top style="thin">
          <color theme="4" tint="0.39997558519241921"/>
        </top>
        <bottom/>
      </border>
    </dxf>
    <dxf>
      <font>
        <b val="0"/>
        <i val="0"/>
        <strike val="0"/>
        <condense val="0"/>
        <extend val="0"/>
        <outline val="0"/>
        <shadow val="0"/>
        <u val="none"/>
        <vertAlign val="baseline"/>
        <sz val="11"/>
        <color theme="0"/>
        <name val="Yu Gothic"/>
        <family val="3"/>
        <charset val="128"/>
        <scheme val="minor"/>
      </font>
      <fill>
        <patternFill patternType="solid">
          <fgColor theme="4"/>
          <bgColor theme="4" tint="0.79998168889431442"/>
        </patternFill>
      </fill>
      <border diagonalUp="0" diagonalDown="0" outline="0">
        <left style="hair">
          <color indexed="64"/>
        </left>
        <right style="hair">
          <color indexed="64"/>
        </right>
        <top style="thin">
          <color theme="4" tint="0.39997558519241921"/>
        </top>
        <bottom/>
      </border>
    </dxf>
    <dxf>
      <font>
        <b val="0"/>
        <i val="0"/>
        <strike val="0"/>
        <condense val="0"/>
        <extend val="0"/>
        <outline val="0"/>
        <shadow val="0"/>
        <u val="none"/>
        <vertAlign val="baseline"/>
        <sz val="11"/>
        <color theme="0"/>
        <name val="Yu Gothic"/>
        <family val="3"/>
        <charset val="128"/>
        <scheme val="minor"/>
      </font>
      <fill>
        <patternFill patternType="solid">
          <fgColor theme="4"/>
          <bgColor theme="4" tint="0.79998168889431442"/>
        </patternFill>
      </fill>
      <border diagonalUp="0" diagonalDown="0" outline="0">
        <left style="thin">
          <color indexed="64"/>
        </left>
        <right style="thin">
          <color theme="4" tint="0.39997558519241921"/>
        </right>
        <top style="thin">
          <color theme="4" tint="0.39997558519241921"/>
        </top>
        <bottom/>
      </border>
    </dxf>
    <dxf>
      <font>
        <b val="0"/>
        <i val="0"/>
        <strike val="0"/>
        <condense val="0"/>
        <extend val="0"/>
        <outline val="0"/>
        <shadow val="0"/>
        <u val="none"/>
        <vertAlign val="baseline"/>
        <sz val="11"/>
        <color theme="0"/>
        <name val="Yu Gothic"/>
        <family val="3"/>
        <charset val="128"/>
        <scheme val="minor"/>
      </font>
      <fill>
        <patternFill patternType="solid">
          <fgColor theme="4"/>
          <bgColor theme="4" tint="0.79998168889431442"/>
        </patternFill>
      </fill>
      <border diagonalUp="0" diagonalDown="0" outline="0">
        <left style="thin">
          <color indexed="64"/>
        </left>
        <right style="thin">
          <color theme="4" tint="0.39997558519241921"/>
        </right>
        <top style="thin">
          <color theme="4" tint="0.39997558519241921"/>
        </top>
        <bottom/>
      </border>
    </dxf>
    <dxf>
      <font>
        <b val="0"/>
        <i val="0"/>
        <strike val="0"/>
        <condense val="0"/>
        <extend val="0"/>
        <outline val="0"/>
        <shadow val="0"/>
        <u val="none"/>
        <vertAlign val="baseline"/>
        <sz val="11"/>
        <color theme="0"/>
        <name val="Yu Gothic"/>
        <family val="3"/>
        <charset val="128"/>
        <scheme val="minor"/>
      </font>
      <fill>
        <patternFill patternType="solid">
          <fgColor theme="4"/>
          <bgColor theme="4" tint="0.79998168889431442"/>
        </patternFill>
      </fill>
      <border diagonalUp="0" diagonalDown="0" outline="0">
        <left/>
        <right style="hair">
          <color indexed="64"/>
        </right>
        <top style="thin">
          <color theme="4" tint="0.39997558519241921"/>
        </top>
        <bottom/>
      </border>
    </dxf>
    <dxf>
      <border outline="0">
        <top style="thin">
          <color theme="4" tint="0.39997558519241921"/>
        </top>
      </border>
    </dxf>
    <dxf>
      <font>
        <b val="0"/>
        <i val="0"/>
        <strike val="0"/>
        <condense val="0"/>
        <extend val="0"/>
        <outline val="0"/>
        <shadow val="0"/>
        <u val="none"/>
        <vertAlign val="baseline"/>
        <sz val="11"/>
        <color theme="0"/>
        <name val="Yu Gothic"/>
        <family val="3"/>
        <charset val="128"/>
        <scheme val="minor"/>
      </font>
      <fill>
        <patternFill patternType="solid">
          <fgColor theme="4"/>
          <bgColor theme="4" tint="0.79998168889431442"/>
        </patternFill>
      </fill>
    </dxf>
    <dxf>
      <border outline="0">
        <bottom style="thin">
          <color theme="4" tint="0.39997558519241921"/>
        </bottom>
      </border>
    </dxf>
    <dxf>
      <font>
        <b/>
        <i val="0"/>
        <strike val="0"/>
        <condense val="0"/>
        <extend val="0"/>
        <outline val="0"/>
        <shadow val="0"/>
        <u val="none"/>
        <vertAlign val="baseline"/>
        <sz val="11"/>
        <color theme="0"/>
        <name val="Yu Gothic"/>
        <family val="2"/>
        <scheme val="minor"/>
      </font>
      <fill>
        <patternFill patternType="solid">
          <fgColor theme="4"/>
          <bgColor theme="4"/>
        </patternFill>
      </fill>
    </dxf>
    <dxf>
      <font>
        <b/>
        <i val="0"/>
        <strike val="0"/>
        <condense val="0"/>
        <extend val="0"/>
        <outline val="0"/>
        <shadow val="0"/>
        <u val="none"/>
        <vertAlign val="baseline"/>
        <sz val="12"/>
        <color rgb="FF000000"/>
        <name val="メイリオ"/>
        <family val="3"/>
        <charset val="128"/>
        <scheme val="none"/>
      </font>
    </dxf>
    <dxf>
      <font>
        <b/>
        <i val="0"/>
        <strike val="0"/>
        <condense val="0"/>
        <extend val="0"/>
        <outline val="0"/>
        <shadow val="0"/>
        <u val="none"/>
        <vertAlign val="baseline"/>
        <sz val="12"/>
        <color rgb="FF000000"/>
        <name val="メイリオ"/>
        <family val="3"/>
        <charset val="128"/>
        <scheme val="none"/>
      </font>
    </dxf>
    <dxf>
      <font>
        <b/>
        <i val="0"/>
        <strike val="0"/>
        <condense val="0"/>
        <extend val="0"/>
        <outline val="0"/>
        <shadow val="0"/>
        <u val="none"/>
        <vertAlign val="baseline"/>
        <sz val="12"/>
        <color rgb="FF000000"/>
        <name val="メイリオ"/>
        <family val="3"/>
        <charset val="128"/>
        <scheme val="none"/>
      </font>
    </dxf>
    <dxf>
      <font>
        <b/>
        <i val="0"/>
        <strike val="0"/>
        <condense val="0"/>
        <extend val="0"/>
        <outline val="0"/>
        <shadow val="0"/>
        <u val="none"/>
        <vertAlign val="baseline"/>
        <sz val="12"/>
        <color rgb="FF000000"/>
        <name val="メイリオ"/>
        <family val="3"/>
        <charset val="128"/>
        <scheme val="none"/>
      </font>
    </dxf>
    <dxf>
      <font>
        <b/>
        <i val="0"/>
        <strike val="0"/>
        <condense val="0"/>
        <extend val="0"/>
        <outline val="0"/>
        <shadow val="0"/>
        <u val="none"/>
        <vertAlign val="baseline"/>
        <sz val="12"/>
        <color rgb="FF000000"/>
        <name val="メイリオ"/>
        <family val="3"/>
        <charset val="128"/>
        <scheme val="none"/>
      </font>
    </dxf>
    <dxf>
      <font>
        <b/>
        <i val="0"/>
        <strike val="0"/>
        <condense val="0"/>
        <extend val="0"/>
        <outline val="0"/>
        <shadow val="0"/>
        <u val="none"/>
        <vertAlign val="baseline"/>
        <sz val="12"/>
        <color rgb="FF000000"/>
        <name val="メイリオ"/>
        <family val="3"/>
        <charset val="128"/>
        <scheme val="none"/>
      </font>
    </dxf>
    <dxf>
      <font>
        <b/>
        <i val="0"/>
        <strike val="0"/>
        <condense val="0"/>
        <extend val="0"/>
        <outline val="0"/>
        <shadow val="0"/>
        <u val="none"/>
        <vertAlign val="baseline"/>
        <sz val="12"/>
        <color rgb="FF000000"/>
        <name val="メイリオ"/>
        <family val="3"/>
        <charset val="128"/>
        <scheme val="none"/>
      </font>
    </dxf>
    <dxf>
      <font>
        <b/>
        <i val="0"/>
        <strike val="0"/>
        <condense val="0"/>
        <extend val="0"/>
        <outline val="0"/>
        <shadow val="0"/>
        <u val="none"/>
        <vertAlign val="baseline"/>
        <sz val="12"/>
        <color rgb="FF000000"/>
        <name val="メイリオ"/>
        <family val="3"/>
        <charset val="128"/>
        <scheme val="none"/>
      </font>
    </dxf>
    <dxf>
      <font>
        <b/>
        <i val="0"/>
        <strike val="0"/>
        <condense val="0"/>
        <extend val="0"/>
        <outline val="0"/>
        <shadow val="0"/>
        <u val="none"/>
        <vertAlign val="baseline"/>
        <sz val="12"/>
        <color rgb="FF000000"/>
        <name val="メイリオ"/>
        <family val="3"/>
        <charset val="128"/>
        <scheme val="none"/>
      </font>
    </dxf>
    <dxf>
      <font>
        <b/>
        <i val="0"/>
        <strike val="0"/>
        <condense val="0"/>
        <extend val="0"/>
        <outline val="0"/>
        <shadow val="0"/>
        <u val="none"/>
        <vertAlign val="baseline"/>
        <sz val="12"/>
        <color rgb="FF000000"/>
        <name val="メイリオ"/>
        <family val="3"/>
        <charset val="128"/>
        <scheme val="none"/>
      </font>
    </dxf>
    <dxf>
      <font>
        <b/>
        <i val="0"/>
        <strike val="0"/>
        <condense val="0"/>
        <extend val="0"/>
        <outline val="0"/>
        <shadow val="0"/>
        <u val="none"/>
        <vertAlign val="baseline"/>
        <sz val="12"/>
        <color rgb="FF000000"/>
        <name val="メイリオ"/>
        <family val="3"/>
        <charset val="128"/>
        <scheme val="none"/>
      </font>
    </dxf>
    <dxf>
      <font>
        <b/>
        <i val="0"/>
        <strike val="0"/>
        <condense val="0"/>
        <extend val="0"/>
        <outline val="0"/>
        <shadow val="0"/>
        <u val="none"/>
        <vertAlign val="baseline"/>
        <sz val="12"/>
        <color rgb="FF000000"/>
        <name val="メイリオ"/>
        <family val="3"/>
        <charset val="128"/>
        <scheme val="none"/>
      </font>
    </dxf>
    <dxf>
      <font>
        <b/>
        <i val="0"/>
        <strike val="0"/>
        <condense val="0"/>
        <extend val="0"/>
        <outline val="0"/>
        <shadow val="0"/>
        <u val="none"/>
        <vertAlign val="baseline"/>
        <sz val="12"/>
        <color rgb="FF000000"/>
        <name val="メイリオ"/>
        <family val="3"/>
        <charset val="128"/>
        <scheme val="none"/>
      </font>
    </dxf>
    <dxf>
      <font>
        <b/>
        <i val="0"/>
        <strike val="0"/>
        <condense val="0"/>
        <extend val="0"/>
        <outline val="0"/>
        <shadow val="0"/>
        <u val="none"/>
        <vertAlign val="baseline"/>
        <sz val="12"/>
        <color rgb="FF000000"/>
        <name val="メイリオ"/>
        <family val="3"/>
        <charset val="128"/>
        <scheme val="none"/>
      </font>
    </dxf>
    <dxf>
      <font>
        <b/>
        <i val="0"/>
        <strike val="0"/>
        <condense val="0"/>
        <extend val="0"/>
        <outline val="0"/>
        <shadow val="0"/>
        <u val="none"/>
        <vertAlign val="baseline"/>
        <sz val="12"/>
        <color rgb="FF000000"/>
        <name val="メイリオ"/>
        <family val="3"/>
        <charset val="128"/>
        <scheme val="none"/>
      </font>
    </dxf>
    <dxf>
      <font>
        <b/>
        <i val="0"/>
        <strike val="0"/>
        <condense val="0"/>
        <extend val="0"/>
        <outline val="0"/>
        <shadow val="0"/>
        <u val="none"/>
        <vertAlign val="baseline"/>
        <sz val="12"/>
        <color rgb="FF000000"/>
        <name val="メイリオ"/>
        <family val="3"/>
        <charset val="128"/>
        <scheme val="none"/>
      </font>
    </dxf>
    <dxf>
      <border outline="0">
        <bottom style="thin">
          <color theme="9" tint="-0.499984740745262"/>
        </bottom>
      </border>
    </dxf>
    <dxf>
      <font>
        <strike val="0"/>
        <outline val="0"/>
        <shadow val="0"/>
        <u val="none"/>
        <vertAlign val="baseline"/>
        <sz val="11"/>
        <color auto="1"/>
        <name val="Yu Gothic"/>
        <family val="3"/>
        <charset val="128"/>
        <scheme val="minor"/>
      </font>
      <fill>
        <patternFill patternType="solid">
          <fgColor indexed="64"/>
          <bgColor theme="4" tint="0.79998168889431442"/>
        </patternFill>
      </fill>
    </dxf>
    <dxf>
      <font>
        <strike val="0"/>
        <outline val="0"/>
        <shadow val="0"/>
        <u val="none"/>
        <vertAlign val="baseline"/>
        <sz val="11"/>
        <color auto="1"/>
        <name val="Yu Gothic"/>
        <family val="3"/>
        <charset val="128"/>
        <scheme val="minor"/>
      </font>
      <fill>
        <patternFill patternType="solid">
          <fgColor indexed="64"/>
          <bgColor theme="4" tint="0.79998168889431442"/>
        </patternFill>
      </fill>
    </dxf>
    <dxf>
      <font>
        <b/>
        <i val="0"/>
        <strike val="0"/>
        <condense val="0"/>
        <extend val="0"/>
        <outline val="0"/>
        <shadow val="0"/>
        <u val="none"/>
        <vertAlign val="baseline"/>
        <sz val="11"/>
        <color auto="1"/>
        <name val="Yu Gothic"/>
        <family val="3"/>
        <charset val="128"/>
        <scheme val="minor"/>
      </font>
      <fill>
        <patternFill patternType="solid">
          <fgColor indexed="64"/>
          <bgColor theme="4" tint="0.79998168889431442"/>
        </patternFill>
      </fill>
    </dxf>
    <dxf>
      <font>
        <strike val="0"/>
        <outline val="0"/>
        <shadow val="0"/>
        <u val="none"/>
        <vertAlign val="baseline"/>
        <sz val="11"/>
        <color auto="1"/>
        <name val="Yu Gothic"/>
        <family val="3"/>
        <charset val="128"/>
        <scheme val="minor"/>
      </font>
    </dxf>
    <dxf>
      <font>
        <strike val="0"/>
        <outline val="0"/>
        <shadow val="0"/>
        <u val="none"/>
        <vertAlign val="baseline"/>
        <sz val="11"/>
        <color auto="1"/>
        <name val="Yu Gothic"/>
        <family val="3"/>
        <charset val="128"/>
        <scheme val="minor"/>
      </font>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s>
  <tableStyles count="0" defaultTableStyle="TableStyleMedium2" defaultPivotStyle="PivotStyleLight16"/>
  <colors>
    <mruColors>
      <color rgb="FFFF8989"/>
      <color rgb="FFFF3B3B"/>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EADC8F5-BA76-46A2-82D3-BD5F9355FAA6}" name="テーブル2" displayName="テーブル2" ref="AG19:BN72" totalsRowShown="0">
  <autoFilter ref="AG19:BN72" xr:uid="{7EADC8F5-BA76-46A2-82D3-BD5F9355FAA6}"/>
  <tableColumns count="34">
    <tableColumn id="1" xr3:uid="{0D8965C0-15A6-4C48-BBC6-E4EB6E8A3027}" name="  栄養成分" dataDxfId="72"/>
    <tableColumn id="2" xr3:uid="{7A2530A8-86B6-467A-9422-C5F2E3F7062B}" name="目安１"/>
    <tableColumn id="9" xr3:uid="{9059A770-CFA3-4E53-AEBC-20230E5C947B}" name="目安2"/>
    <tableColumn id="10" xr3:uid="{819B024D-9B86-48CE-B2F1-184263102578}" name="目安3"/>
    <tableColumn id="31" xr3:uid="{D6507BCB-478A-4F06-99DB-8E96404AD895}" name="目安3.2"/>
    <tableColumn id="11" xr3:uid="{61F244B4-BF16-4CAD-B4B0-C47EBBC72642}" name="目安4"/>
    <tableColumn id="32" xr3:uid="{60850930-EBE3-4959-B9A8-C523FCB830A8}" name="目安4.2"/>
    <tableColumn id="13" xr3:uid="{C5B77914-BAD8-4B16-9312-FEA4BA172DD7}" name="目安5"/>
    <tableColumn id="14" xr3:uid="{82A2EB84-133B-4F08-B684-873B6007237A}" name="目安6"/>
    <tableColumn id="15" xr3:uid="{06288DAA-5E67-4405-BA6B-CF843675A0FB}" name=" 目安１１"/>
    <tableColumn id="17" xr3:uid="{33B5B47B-47B5-49EE-A38D-65B22AE25B9B}" name=" 目安１２"/>
    <tableColumn id="16" xr3:uid="{EF39F446-8267-4F0A-B4FA-DAB50F6CEDB1}" name=" 目安１３"/>
    <tableColumn id="22" xr3:uid="{585A27C6-D1EC-4397-B07E-DD9C8458D18F}" name=" 目安１４"/>
    <tableColumn id="18" xr3:uid="{CBB0D365-B263-4A7C-8691-3EEF6C995A8B}" name=" 目安１５"/>
    <tableColumn id="19" xr3:uid="{85AE645F-2917-447D-BFA9-D20B66CF3754}" name="目安１６"/>
    <tableColumn id="33" xr3:uid="{00D88504-1690-43F9-9F6B-375C41507B12}" name="栄養成分"/>
    <tableColumn id="23" xr3:uid="{0A1BD8CB-A5C3-4F24-8DCE-DCFB53813994}" name="目安１７"/>
    <tableColumn id="24" xr3:uid="{B6F3C477-0F05-4B2E-A512-FCDDE4CF0A78}" name="目安１８"/>
    <tableColumn id="20" xr3:uid="{267CA421-BBA0-4D0E-8DDF-38CAA4351108}" name=" 目安１９"/>
    <tableColumn id="21" xr3:uid="{2794C3C2-7F2A-429B-889C-7250C7A416D9}" name=" 目安２０"/>
    <tableColumn id="25" xr3:uid="{6ACF0213-55F9-4236-9732-5BF09D993C60}" name=" 目安２１"/>
    <tableColumn id="26" xr3:uid="{893F6E26-62F3-4132-934D-EA3100435F69}" name=" 目安２２"/>
    <tableColumn id="6" xr3:uid="{6E5BB3BF-F614-454E-90D6-ECA7754BF31B}" name="目安２３" dataDxfId="71"/>
    <tableColumn id="12" xr3:uid="{1C42C89E-13DD-4F44-A781-8D984033C7B7}" name="目安２４" dataDxfId="70"/>
    <tableColumn id="28" xr3:uid="{04D92BF7-6679-4D46-8508-24285BF2D337}" name="目安２５"/>
    <tableColumn id="27" xr3:uid="{9C8A954B-D738-4CDD-90D4-639622F7FA4C}" name="目安２６"/>
    <tableColumn id="7" xr3:uid="{BAB82F9C-62AC-4898-9F09-CA5133535248}" name=" 目安２７" dataDxfId="69"/>
    <tableColumn id="8" xr3:uid="{87C1C97B-A3EF-4C9F-828D-66094279169E}" name=" 目安２８" dataDxfId="68"/>
    <tableColumn id="30" xr3:uid="{72B7245B-3609-4F63-871D-539536D1606D}" name=" 目安２９"/>
    <tableColumn id="29" xr3:uid="{43704747-35ED-4067-BA44-D6471FD0DF98}" name=" 目安３０"/>
    <tableColumn id="3" xr3:uid="{84C91F9E-CBCD-49A4-8D17-8D35414B9230}" name="目安３１" dataDxfId="67"/>
    <tableColumn id="4" xr3:uid="{70230AA7-6182-4586-9DD4-271A58B0A862}" name=" 目安３２" dataDxfId="66"/>
    <tableColumn id="5" xr3:uid="{DE980EDD-CCF6-4389-A555-104261BC357A}" name=" 目安００" dataDxfId="65"/>
    <tableColumn id="34" xr3:uid="{3DF40DF4-B1CF-4FC2-BBA1-00BD373A3463}" name="栄養成分2" dataDxfId="6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DB6461A-0D0C-416B-B946-2A7A05A2F9B8}" name="テーブル7" displayName="テーブル7" ref="X20:Z42" totalsRowShown="0" headerRowDxfId="63" dataDxfId="62">
  <autoFilter ref="X20:Z42" xr:uid="{5DB6461A-0D0C-416B-B946-2A7A05A2F9B8}"/>
  <tableColumns count="3">
    <tableColumn id="1" xr3:uid="{16DC2FB0-D2CC-4105-BF17-079B4185B5BD}" name="比率名等" dataDxfId="61"/>
    <tableColumn id="2" xr3:uid="{0DEA3A77-B1F2-42E8-988C-9024E4CB5F1D}" name="数値" dataDxfId="60"/>
    <tableColumn id="3" xr3:uid="{80D147C4-1244-428A-9F37-397AFE589C2A}" name="％" dataDxfId="5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B3E3A8D-2160-4362-8F02-FC989F37ED66}" name="テーブル15" displayName="テーブル15" ref="B1:C16" totalsRowShown="0" tableBorderDxfId="58">
  <autoFilter ref="B1:C16" xr:uid="{9B3E3A8D-2160-4362-8F02-FC989F37ED66}"/>
  <tableColumns count="2">
    <tableColumn id="1" xr3:uid="{F0FE62E5-4F69-4C7F-9ED0-7AB8E753E0C3}" name="質問リスト（表計算に補正が入る）"/>
    <tableColumn id="2" xr3:uid="{88B8AE4E-C18C-4EC8-9125-86F794683A09}" name="数値"/>
  </tableColumns>
  <tableStyleInfo name="TableStyleLight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06963E-CDB9-4DF9-95F5-65648919B4A3}" name="テーブル6" displayName="テーブル6" ref="B19:C24" totalsRowShown="0" headerRowDxfId="57" dataDxfId="56">
  <autoFilter ref="B19:C24" xr:uid="{1506963E-CDB9-4DF9-95F5-65648919B4A3}"/>
  <tableColumns count="2">
    <tableColumn id="1" xr3:uid="{62B65C1D-4132-4C78-87B3-CE557EDC361A}" name=" " dataDxfId="55"/>
    <tableColumn id="2" xr3:uid="{E34DF2EC-DEF4-41E2-8932-EAAF13F154DF}" name="豊かさ係数計算（年間）" dataDxfId="54"/>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66CF5C2-BF69-4EDF-A491-C8C23395AEA1}" name="テーブル62" displayName="テーブル62" ref="B26:C31" totalsRowShown="0" headerRowDxfId="53" dataDxfId="52">
  <autoFilter ref="B26:C31" xr:uid="{466CF5C2-BF69-4EDF-A491-C8C23395AEA1}"/>
  <tableColumns count="2">
    <tableColumn id="1" xr3:uid="{1450E054-E41D-4F96-99AD-97EB2A1E501D}" name=" " dataDxfId="51"/>
    <tableColumn id="2" xr3:uid="{C81C68B6-5962-44EF-8395-A2C63836AF78}" name="豊かさ係数計算（月間）" dataDxfId="5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23551FB-8FE5-4457-A160-2BCDBB94FC95}" name="テーブル65" displayName="テーブル65" ref="B33:C38" totalsRowShown="0" headerRowDxfId="49" dataDxfId="48">
  <autoFilter ref="B33:C38" xr:uid="{023551FB-8FE5-4457-A160-2BCDBB94FC95}"/>
  <tableColumns count="2">
    <tableColumn id="1" xr3:uid="{DEE218C4-57A9-46FC-B1A1-61ED4A1514F1}" name=" " dataDxfId="47"/>
    <tableColumn id="2" xr3:uid="{59C9E7C8-FD33-4D99-BD25-668F3BA0497E}" name="豊かさ係数計算（週間）" dataDxfId="46"/>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F8F1DE1-042F-4079-8249-AD24CC939A23}" name="テーブル66" displayName="テーブル66" ref="B40:C45" totalsRowShown="0" headerRowDxfId="45" dataDxfId="44">
  <autoFilter ref="B40:C45" xr:uid="{1F8F1DE1-042F-4079-8249-AD24CC939A23}"/>
  <tableColumns count="2">
    <tableColumn id="1" xr3:uid="{CE209DE8-F62D-4B12-88E5-94290A5EAD3D}" name=" " dataDxfId="43"/>
    <tableColumn id="2" xr3:uid="{B78BBC13-FA09-4ACA-A98B-6371C0014738}" name="豊かさ係数計算（一日）" dataDxfId="42"/>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DBF3709-EAB6-4273-B4E7-A7DB155E5D27}" name="テーブル3" displayName="テーブル3" ref="R1:W15" totalsRowShown="0" headerRowDxfId="41" dataDxfId="39" headerRowBorderDxfId="40" totalsRowBorderDxfId="38">
  <autoFilter ref="R1:W15" xr:uid="{5DBF3709-EAB6-4273-B4E7-A7DB155E5D27}"/>
  <tableColumns count="6">
    <tableColumn id="1" xr3:uid="{1E42BFB0-6C40-4BCB-B12A-04B17B1DC60A}" name="一食消費量／ｇ" dataDxfId="37"/>
    <tableColumn id="2" xr3:uid="{33A7FD89-AB21-42AB-B4C2-A4F2E7936B97}" name="一食費用／円" dataDxfId="36"/>
    <tableColumn id="9" xr3:uid="{7A4BB46C-3E47-40E9-8907-183578BBA3BA}" name="週間消費量／ｇ" dataDxfId="35"/>
    <tableColumn id="8" xr3:uid="{668DA184-A588-471F-A1F9-6DB284D46026}" name="週間費用／円" dataDxfId="34"/>
    <tableColumn id="6" xr3:uid="{0050B5C5-491D-42B2-B0AE-66370980567B}" name="月間消費量／ｇ" dataDxfId="33"/>
    <tableColumn id="4" xr3:uid="{40173F62-F636-480A-8289-8A1C975B276B}" name="月間費用／円" dataDxfId="32"/>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6B9931D-0A4F-4D71-97A6-50A6B737996B}" name="テーブル9" displayName="テーブル9" ref="A1:P2" totalsRowShown="0" headerRowDxfId="31" dataDxfId="30" tableBorderDxfId="29">
  <autoFilter ref="A1:P2" xr:uid="{C6B9931D-0A4F-4D71-97A6-50A6B737996B}"/>
  <tableColumns count="16">
    <tableColumn id="1" xr3:uid="{E18B5AC3-7955-415F-A6B5-0CCEEE2F1F41}" name="数" dataDxfId="28"/>
    <tableColumn id="2" xr3:uid="{61DBD0FB-13DE-4146-8949-A1896885FEEA}" name="①名称" dataDxfId="27"/>
    <tableColumn id="3" xr3:uid="{13BA775A-1467-4140-B03D-3C16E2049D29}" name="①購入場所" dataDxfId="26"/>
    <tableColumn id="4" xr3:uid="{4AADEBF8-814F-4C31-A625-A4636A8D3F6B}" name="①購入商品" dataDxfId="25"/>
    <tableColumn id="5" xr3:uid="{B560E390-91EA-4AC6-93F6-11937EE8FAEE}" name="①重量" dataDxfId="24"/>
    <tableColumn id="6" xr3:uid="{B467DA25-DAB2-4802-BA45-30FD62C27D2F}" name="①値段" dataDxfId="23"/>
    <tableColumn id="17" xr3:uid="{E55F18D9-9A0B-4843-A7E3-45386734FC1B}" name="購入単位" dataDxfId="22"/>
    <tableColumn id="7" xr3:uid="{14E8D90A-3E6C-4AA0-B0E5-BDBC58F80AC1}" name="①備考" dataDxfId="21"/>
    <tableColumn id="8" xr3:uid="{4EAAAE92-8C01-432E-BE8E-E33EA932FA63}" name="②一日消費量／ｇ" dataDxfId="20"/>
    <tableColumn id="9" xr3:uid="{118A4FF6-CE7A-45F3-B33C-04E83F8E3FB8}" name="②年間消費量／ｇ" dataDxfId="19"/>
    <tableColumn id="10" xr3:uid="{1F72C363-9931-433A-BB19-62746ADA7312}" name="③一回購入重量／ｇ" dataDxfId="18"/>
    <tableColumn id="11" xr3:uid="{EB2ED501-1A9C-4385-A64F-113D78A87886}" name="③年間購入回数／回" dataDxfId="17"/>
    <tableColumn id="12" xr3:uid="{C0DD4EFA-87CE-4C40-B058-F3C736898A87}" name="③一回消費日数／日" dataDxfId="16"/>
    <tableColumn id="13" xr3:uid="{6BCDF5FE-F946-430C-9CB6-748A2C9A01B2}" name="④一回購入費用／円" dataDxfId="15"/>
    <tableColumn id="14" xr3:uid="{1D740018-711C-4432-B7FC-F0AC97E2D7E7}" name="④年間費用／円" dataDxfId="14"/>
    <tableColumn id="15" xr3:uid="{A4A9ADA5-35A6-4955-B32F-935B5E29CDF4}" name="④一日費用／円" dataDxfId="1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kokushoku.com/dokuritsu-change-salt-faction/" TargetMode="External"/><Relationship Id="rId1" Type="http://schemas.openxmlformats.org/officeDocument/2006/relationships/hyperlink" Target="https://www.youtube.com/watch?v=Mn-w3HtAiIQ"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printerSettings" Target="../printerSettings/printerSettings2.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17"/>
  <sheetViews>
    <sheetView tabSelected="1" topLeftCell="D43" zoomScale="84" zoomScaleNormal="84" workbookViewId="0">
      <selection activeCell="H89" sqref="H89"/>
    </sheetView>
  </sheetViews>
  <sheetFormatPr defaultRowHeight="18"/>
  <cols>
    <col min="2" max="2" width="35.08203125" customWidth="1"/>
    <col min="3" max="3" width="8.6640625" customWidth="1"/>
    <col min="17" max="17" width="12.5" customWidth="1"/>
    <col min="18" max="18" width="12.58203125" customWidth="1"/>
    <col min="19" max="19" width="27.6640625" customWidth="1"/>
    <col min="20" max="20" width="11.1640625" customWidth="1"/>
    <col min="21" max="21" width="11.5" customWidth="1"/>
    <col min="22" max="22" width="11.33203125" customWidth="1"/>
    <col min="23" max="23" width="5.4140625" customWidth="1"/>
    <col min="24" max="24" width="50.08203125" customWidth="1"/>
    <col min="25" max="25" width="16.08203125" customWidth="1"/>
    <col min="26" max="26" width="24.5" customWidth="1"/>
    <col min="27" max="27" width="3.08203125" customWidth="1"/>
    <col min="28" max="30" width="21.4140625" customWidth="1"/>
    <col min="31" max="31" width="56" customWidth="1"/>
    <col min="32" max="32" width="11.5" customWidth="1"/>
    <col min="33" max="33" width="31.4140625" customWidth="1"/>
    <col min="34" max="47" width="10.75" customWidth="1"/>
    <col min="48" max="48" width="28.5" customWidth="1"/>
    <col min="49" max="58" width="10.75" customWidth="1"/>
    <col min="59" max="59" width="10.58203125" customWidth="1"/>
    <col min="60" max="62" width="10.4140625" customWidth="1"/>
    <col min="63" max="65" width="10.58203125" customWidth="1"/>
    <col min="66" max="66" width="28" customWidth="1"/>
    <col min="67" max="67" width="11.1640625" customWidth="1"/>
  </cols>
  <sheetData>
    <row r="1" spans="2:16">
      <c r="B1" t="s">
        <v>337</v>
      </c>
      <c r="C1" t="s">
        <v>334</v>
      </c>
    </row>
    <row r="2" spans="2:16">
      <c r="B2" s="234" t="s">
        <v>320</v>
      </c>
      <c r="C2" s="234">
        <v>161</v>
      </c>
      <c r="E2" s="219" t="s">
        <v>310</v>
      </c>
      <c r="F2" s="67"/>
      <c r="G2" s="67"/>
      <c r="H2" s="67"/>
      <c r="I2" s="67"/>
      <c r="J2" s="219" t="s">
        <v>314</v>
      </c>
      <c r="K2" s="67"/>
      <c r="L2" s="67"/>
      <c r="M2" s="67"/>
      <c r="N2" s="219" t="s">
        <v>318</v>
      </c>
      <c r="O2" s="67"/>
      <c r="P2" s="67"/>
    </row>
    <row r="3" spans="2:16">
      <c r="B3" s="215" t="s">
        <v>321</v>
      </c>
      <c r="C3" s="216">
        <v>56.38</v>
      </c>
      <c r="E3" s="219" t="s">
        <v>311</v>
      </c>
      <c r="F3" s="67"/>
      <c r="G3" s="67"/>
      <c r="H3" s="67"/>
      <c r="I3" s="67"/>
      <c r="J3" s="220" t="s">
        <v>315</v>
      </c>
      <c r="K3" s="67"/>
      <c r="L3" s="67"/>
      <c r="M3" s="67"/>
      <c r="N3" s="219" t="s">
        <v>319</v>
      </c>
      <c r="O3" s="67"/>
      <c r="P3" s="67"/>
    </row>
    <row r="4" spans="2:16">
      <c r="B4" s="217" t="s">
        <v>322</v>
      </c>
      <c r="C4" s="218">
        <f>C3/(C2*C2)*10000</f>
        <v>21.750704062343274</v>
      </c>
      <c r="E4" s="219" t="s">
        <v>312</v>
      </c>
      <c r="F4" s="67"/>
      <c r="G4" s="67"/>
      <c r="H4" s="67"/>
      <c r="I4" s="67"/>
      <c r="J4" s="219" t="s">
        <v>316</v>
      </c>
      <c r="K4" s="67"/>
      <c r="L4" s="67"/>
      <c r="M4" s="67"/>
      <c r="N4" s="67"/>
      <c r="O4" s="67"/>
      <c r="P4" s="67"/>
    </row>
    <row r="5" spans="2:16">
      <c r="B5" s="223" t="s">
        <v>329</v>
      </c>
      <c r="C5" s="224">
        <f>C4/21.75</f>
        <v>1.0000323706824494</v>
      </c>
      <c r="E5" s="219" t="s">
        <v>313</v>
      </c>
      <c r="F5" s="240"/>
      <c r="G5" s="67"/>
      <c r="H5" s="67"/>
      <c r="I5" s="67"/>
      <c r="J5" s="221" t="s">
        <v>317</v>
      </c>
      <c r="K5" s="67"/>
      <c r="L5" s="67"/>
      <c r="M5" s="67"/>
      <c r="N5" s="67"/>
      <c r="O5" s="67"/>
      <c r="P5" s="67"/>
    </row>
    <row r="6" spans="2:16">
      <c r="B6" s="222" t="s">
        <v>323</v>
      </c>
      <c r="C6" s="227">
        <v>21.75</v>
      </c>
      <c r="E6" s="241"/>
      <c r="F6" s="248"/>
      <c r="G6" s="67"/>
      <c r="H6" s="67"/>
      <c r="I6" s="67"/>
      <c r="J6" s="221"/>
      <c r="K6" s="67"/>
      <c r="L6" s="67"/>
      <c r="M6" s="67"/>
      <c r="N6" s="67"/>
      <c r="O6" s="67"/>
      <c r="P6" s="67"/>
    </row>
    <row r="7" spans="2:16" ht="18.5" thickBot="1">
      <c r="B7" s="225" t="s">
        <v>324</v>
      </c>
      <c r="C7" s="226">
        <f>C6/C4</f>
        <v>0.99996763036537772</v>
      </c>
      <c r="E7" s="266"/>
      <c r="F7" s="267"/>
      <c r="G7" s="267"/>
      <c r="H7" s="267"/>
      <c r="I7" s="267"/>
      <c r="J7" s="268"/>
      <c r="K7" s="139"/>
      <c r="L7" s="271"/>
      <c r="M7" s="267"/>
    </row>
    <row r="8" spans="2:16" ht="18.5" thickBot="1">
      <c r="B8" s="230" t="s">
        <v>330</v>
      </c>
      <c r="C8" s="222">
        <v>8000</v>
      </c>
      <c r="D8" s="238"/>
      <c r="E8" s="276" t="s">
        <v>345</v>
      </c>
      <c r="F8" s="277"/>
      <c r="G8" s="261"/>
      <c r="H8" s="261"/>
      <c r="I8" s="261"/>
      <c r="J8" s="262"/>
      <c r="K8" s="278"/>
      <c r="L8" s="270" t="s">
        <v>343</v>
      </c>
      <c r="M8" s="270">
        <f>C2*C2*22*0.0001</f>
        <v>57.026200000000003</v>
      </c>
      <c r="N8" s="275"/>
      <c r="O8" s="270" t="s">
        <v>344</v>
      </c>
      <c r="P8" s="273">
        <f>C2*C2*21.75*0.0001</f>
        <v>56.378175000000006</v>
      </c>
    </row>
    <row r="9" spans="2:16">
      <c r="B9" s="229" t="s">
        <v>331</v>
      </c>
      <c r="C9" s="231">
        <f>-(8000-C8)*0.036</f>
        <v>0</v>
      </c>
      <c r="D9" s="245"/>
      <c r="E9" s="281" t="s">
        <v>348</v>
      </c>
      <c r="F9" s="264"/>
      <c r="G9" s="264"/>
      <c r="H9" s="264"/>
      <c r="I9" s="264"/>
      <c r="J9" s="269"/>
      <c r="K9" s="261"/>
      <c r="L9" s="279"/>
      <c r="M9" s="280"/>
      <c r="N9" s="264"/>
      <c r="O9" s="264"/>
      <c r="P9" s="274"/>
    </row>
    <row r="10" spans="2:16">
      <c r="B10" s="233" t="s">
        <v>341</v>
      </c>
      <c r="C10" s="260">
        <v>0.12</v>
      </c>
      <c r="E10" s="285" t="s">
        <v>358</v>
      </c>
      <c r="F10" s="261"/>
      <c r="G10" s="261"/>
      <c r="H10" s="261"/>
      <c r="I10" s="261"/>
      <c r="J10" s="262"/>
      <c r="K10" s="261"/>
      <c r="L10" s="263"/>
      <c r="M10" s="261"/>
      <c r="N10" s="265"/>
      <c r="O10" s="261"/>
      <c r="P10" s="274"/>
    </row>
    <row r="11" spans="2:16">
      <c r="B11" s="233" t="s">
        <v>342</v>
      </c>
      <c r="C11" s="260">
        <v>0.21</v>
      </c>
      <c r="E11" s="285" t="s">
        <v>350</v>
      </c>
      <c r="F11" s="261"/>
      <c r="G11" s="261"/>
      <c r="H11" s="261"/>
      <c r="I11" s="261"/>
      <c r="J11" s="262"/>
      <c r="K11" s="261"/>
      <c r="L11" s="263"/>
      <c r="M11" s="261"/>
      <c r="N11" s="265"/>
      <c r="O11" s="261"/>
      <c r="P11" s="274"/>
    </row>
    <row r="12" spans="2:16">
      <c r="B12" s="233" t="s">
        <v>333</v>
      </c>
      <c r="C12" s="303">
        <v>60</v>
      </c>
      <c r="E12" s="285" t="s">
        <v>346</v>
      </c>
      <c r="F12" s="261"/>
      <c r="G12" s="261"/>
      <c r="H12" s="261"/>
      <c r="I12" s="261"/>
      <c r="J12" s="262"/>
      <c r="K12" s="261"/>
      <c r="L12" s="263"/>
      <c r="M12" s="261"/>
      <c r="N12" s="265"/>
      <c r="O12" s="261"/>
      <c r="P12" s="274"/>
    </row>
    <row r="13" spans="2:16">
      <c r="B13" s="235" t="s">
        <v>335</v>
      </c>
      <c r="C13" s="232">
        <f>(0.0481*C3+0.0234*C2-0.0138*C12-0.4235)*1000/4.186</f>
        <v>1248.8719541328237</v>
      </c>
      <c r="E13" s="285" t="s">
        <v>347</v>
      </c>
      <c r="F13" s="261"/>
      <c r="G13" s="261"/>
      <c r="H13" s="261"/>
      <c r="I13" s="261"/>
      <c r="J13" s="262"/>
      <c r="K13" s="264"/>
      <c r="L13" s="272"/>
      <c r="M13" s="264"/>
      <c r="N13" s="261"/>
      <c r="O13" s="261"/>
      <c r="P13" s="274"/>
    </row>
    <row r="14" spans="2:16">
      <c r="B14" s="239" t="s">
        <v>336</v>
      </c>
      <c r="C14" s="236">
        <f>(0.0481*C3+0.0234*C2-0.0138*C12-0.9708)*1000/4.186</f>
        <v>1118.126612517917</v>
      </c>
      <c r="D14" s="244"/>
      <c r="E14" s="276" t="s">
        <v>349</v>
      </c>
      <c r="F14" s="282"/>
      <c r="G14" s="282"/>
      <c r="H14" s="282"/>
      <c r="I14" s="282"/>
      <c r="J14" s="283"/>
      <c r="K14" s="282"/>
      <c r="L14" s="284"/>
      <c r="M14" s="282"/>
      <c r="N14" s="282"/>
      <c r="O14" s="282"/>
      <c r="P14" s="274"/>
    </row>
    <row r="15" spans="2:16">
      <c r="B15" s="304" t="s">
        <v>338</v>
      </c>
      <c r="C15" s="305">
        <f>C13/((0.0481*61.17+0.0234*167.7-0.0138*60-0.4235)*1000/4.186)</f>
        <v>0.93104506410289534</v>
      </c>
      <c r="E15" s="249"/>
      <c r="F15" s="139"/>
      <c r="G15" s="139"/>
      <c r="H15" s="139"/>
      <c r="I15" s="139"/>
      <c r="J15" s="250"/>
      <c r="K15" s="139"/>
      <c r="L15" s="251"/>
      <c r="M15" s="139"/>
      <c r="N15" s="139"/>
      <c r="O15" s="139"/>
    </row>
    <row r="16" spans="2:16">
      <c r="B16" s="304" t="s">
        <v>339</v>
      </c>
      <c r="C16" s="304">
        <f>C14/((0.0481*51.78+0.0234*154.3-0.0138*60-0.9708)*1000/4.186)</f>
        <v>1.0878664608298829</v>
      </c>
      <c r="E16" s="249" t="s">
        <v>357</v>
      </c>
      <c r="F16" s="139"/>
      <c r="G16" s="139"/>
      <c r="H16" s="139"/>
      <c r="I16" s="139"/>
      <c r="J16" s="250"/>
      <c r="K16" s="139"/>
      <c r="L16" s="252"/>
      <c r="M16" s="139"/>
      <c r="N16" s="139"/>
      <c r="O16" s="139"/>
    </row>
    <row r="17" spans="2:67">
      <c r="B17" s="237"/>
    </row>
    <row r="18" spans="2:67">
      <c r="B18" s="149" t="s">
        <v>216</v>
      </c>
      <c r="C18" s="149" t="s">
        <v>215</v>
      </c>
      <c r="D18" s="149" t="s">
        <v>214</v>
      </c>
      <c r="E18" s="149" t="s">
        <v>213</v>
      </c>
      <c r="F18" s="149" t="s">
        <v>212</v>
      </c>
      <c r="G18" s="149" t="s">
        <v>211</v>
      </c>
      <c r="H18" s="149" t="s">
        <v>210</v>
      </c>
      <c r="I18" s="149" t="s">
        <v>209</v>
      </c>
      <c r="J18" s="149" t="s">
        <v>208</v>
      </c>
      <c r="K18" s="149" t="s">
        <v>207</v>
      </c>
      <c r="L18" s="149" t="s">
        <v>206</v>
      </c>
      <c r="M18" s="149" t="s">
        <v>205</v>
      </c>
      <c r="N18" s="149" t="s">
        <v>204</v>
      </c>
      <c r="O18" s="149"/>
      <c r="P18" s="197" t="s">
        <v>260</v>
      </c>
      <c r="Q18" s="149" t="s">
        <v>203</v>
      </c>
      <c r="R18" s="149" t="s">
        <v>202</v>
      </c>
      <c r="S18" s="149"/>
      <c r="T18" s="149" t="s">
        <v>217</v>
      </c>
      <c r="U18" s="149" t="s">
        <v>219</v>
      </c>
      <c r="V18" s="149" t="s">
        <v>218</v>
      </c>
    </row>
    <row r="19" spans="2:67">
      <c r="B19" s="1" t="s">
        <v>64</v>
      </c>
      <c r="C19" s="1" t="s">
        <v>375</v>
      </c>
      <c r="D19" s="1" t="s">
        <v>381</v>
      </c>
      <c r="E19" s="1" t="s">
        <v>382</v>
      </c>
      <c r="F19" s="1"/>
      <c r="G19" s="1"/>
      <c r="H19" s="1" t="s">
        <v>383</v>
      </c>
      <c r="I19" s="1" t="s">
        <v>384</v>
      </c>
      <c r="J19" s="1" t="s">
        <v>385</v>
      </c>
      <c r="K19" s="1" t="s">
        <v>385</v>
      </c>
      <c r="L19" s="1" t="s">
        <v>378</v>
      </c>
      <c r="M19" s="1" t="s">
        <v>386</v>
      </c>
      <c r="N19" s="1" t="s">
        <v>387</v>
      </c>
      <c r="O19" s="1" t="s">
        <v>233</v>
      </c>
      <c r="P19" s="198" t="s">
        <v>398</v>
      </c>
      <c r="Q19" s="198" t="s">
        <v>276</v>
      </c>
      <c r="R19" s="198" t="s">
        <v>277</v>
      </c>
      <c r="S19" s="198" t="s">
        <v>101</v>
      </c>
      <c r="T19" s="198" t="s">
        <v>102</v>
      </c>
      <c r="U19" s="198" t="s">
        <v>93</v>
      </c>
      <c r="V19" s="198" t="s">
        <v>94</v>
      </c>
      <c r="X19" s="11" t="s">
        <v>130</v>
      </c>
      <c r="AG19" s="242" t="s">
        <v>65</v>
      </c>
      <c r="AH19" s="243" t="s">
        <v>261</v>
      </c>
      <c r="AI19" s="27" t="s">
        <v>262</v>
      </c>
      <c r="AJ19" s="27" t="s">
        <v>263</v>
      </c>
      <c r="AK19" s="27" t="s">
        <v>300</v>
      </c>
      <c r="AL19" s="27" t="s">
        <v>264</v>
      </c>
      <c r="AM19" s="27" t="s">
        <v>299</v>
      </c>
      <c r="AN19" s="27" t="s">
        <v>265</v>
      </c>
      <c r="AO19" s="27" t="s">
        <v>266</v>
      </c>
      <c r="AP19" s="4" t="s">
        <v>267</v>
      </c>
      <c r="AQ19" s="4" t="s">
        <v>88</v>
      </c>
      <c r="AR19" s="4" t="s">
        <v>238</v>
      </c>
      <c r="AS19" s="4" t="s">
        <v>252</v>
      </c>
      <c r="AT19" s="1" t="s">
        <v>268</v>
      </c>
      <c r="AU19" s="1" t="s">
        <v>269</v>
      </c>
      <c r="AV19" s="31" t="s">
        <v>297</v>
      </c>
      <c r="AW19" s="26" t="s">
        <v>270</v>
      </c>
      <c r="AX19" s="26" t="s">
        <v>271</v>
      </c>
      <c r="AY19" s="26" t="s">
        <v>272</v>
      </c>
      <c r="AZ19" s="26" t="s">
        <v>273</v>
      </c>
      <c r="BA19" s="26" t="s">
        <v>274</v>
      </c>
      <c r="BB19" s="26" t="s">
        <v>275</v>
      </c>
      <c r="BC19" s="26" t="s">
        <v>276</v>
      </c>
      <c r="BD19" s="27" t="s">
        <v>277</v>
      </c>
      <c r="BE19" s="27" t="s">
        <v>278</v>
      </c>
      <c r="BF19" s="27" t="s">
        <v>279</v>
      </c>
      <c r="BG19" s="1" t="s">
        <v>280</v>
      </c>
      <c r="BH19" s="1" t="s">
        <v>281</v>
      </c>
      <c r="BI19" s="1" t="s">
        <v>282</v>
      </c>
      <c r="BJ19" s="1" t="s">
        <v>283</v>
      </c>
      <c r="BK19" s="1" t="s">
        <v>284</v>
      </c>
      <c r="BL19" s="1" t="s">
        <v>285</v>
      </c>
      <c r="BM19" s="4" t="s">
        <v>73</v>
      </c>
      <c r="BN19" s="31" t="s">
        <v>298</v>
      </c>
    </row>
    <row r="20" spans="2:67">
      <c r="B20" s="2" t="s">
        <v>1</v>
      </c>
      <c r="C20" s="2" t="s">
        <v>388</v>
      </c>
      <c r="D20" s="2" t="s">
        <v>389</v>
      </c>
      <c r="E20" s="2" t="s">
        <v>390</v>
      </c>
      <c r="F20" s="2"/>
      <c r="G20" s="2"/>
      <c r="H20" s="2" t="s">
        <v>391</v>
      </c>
      <c r="I20" s="2" t="s">
        <v>392</v>
      </c>
      <c r="J20" s="2"/>
      <c r="K20" s="2"/>
      <c r="L20" s="2" t="s">
        <v>393</v>
      </c>
      <c r="M20" s="2" t="s">
        <v>394</v>
      </c>
      <c r="N20" s="2" t="s">
        <v>395</v>
      </c>
      <c r="O20" s="2">
        <f t="shared" ref="O20:O51" si="0">SUM(C20:N20)</f>
        <v>0</v>
      </c>
      <c r="P20" s="16">
        <f t="shared" ref="P20:P51" si="1">SUM(C20:N20)</f>
        <v>0</v>
      </c>
      <c r="Q20" s="195" t="s">
        <v>245</v>
      </c>
      <c r="R20" s="195" t="s">
        <v>246</v>
      </c>
      <c r="S20" s="196" t="s">
        <v>1</v>
      </c>
      <c r="T20" s="17" t="s">
        <v>142</v>
      </c>
      <c r="U20" s="17" t="s">
        <v>141</v>
      </c>
      <c r="V20" s="17" t="s">
        <v>92</v>
      </c>
      <c r="X20" s="75" t="s">
        <v>115</v>
      </c>
      <c r="Y20" s="62" t="s">
        <v>114</v>
      </c>
      <c r="Z20" s="63" t="s">
        <v>145</v>
      </c>
      <c r="AA20" s="56"/>
      <c r="AB20" s="56"/>
      <c r="AC20" s="56"/>
      <c r="AD20" s="56"/>
      <c r="AE20" s="56"/>
      <c r="AG20" s="28" t="s">
        <v>1</v>
      </c>
      <c r="AH20" s="28" t="s">
        <v>234</v>
      </c>
      <c r="AI20" s="28" t="s">
        <v>235</v>
      </c>
      <c r="AJ20" s="28" t="s">
        <v>289</v>
      </c>
      <c r="AK20" s="28" t="s">
        <v>291</v>
      </c>
      <c r="AL20" s="28" t="s">
        <v>290</v>
      </c>
      <c r="AM20" s="28" t="s">
        <v>292</v>
      </c>
      <c r="AN20" s="28" t="s">
        <v>236</v>
      </c>
      <c r="AO20" s="28" t="s">
        <v>237</v>
      </c>
      <c r="AP20" s="18" t="s">
        <v>239</v>
      </c>
      <c r="AQ20" s="18" t="s">
        <v>240</v>
      </c>
      <c r="AR20" s="18" t="s">
        <v>251</v>
      </c>
      <c r="AS20" s="18" t="s">
        <v>253</v>
      </c>
      <c r="AT20" s="17" t="s">
        <v>241</v>
      </c>
      <c r="AU20" s="15" t="s">
        <v>242</v>
      </c>
      <c r="AV20" s="28" t="s">
        <v>1</v>
      </c>
      <c r="AW20" s="28" t="s">
        <v>294</v>
      </c>
      <c r="AX20" s="28" t="s">
        <v>295</v>
      </c>
      <c r="AY20" s="28" t="s">
        <v>243</v>
      </c>
      <c r="AZ20" s="28" t="s">
        <v>244</v>
      </c>
      <c r="BA20" s="28" t="s">
        <v>254</v>
      </c>
      <c r="BB20" s="28" t="s">
        <v>255</v>
      </c>
      <c r="BC20" s="28" t="s">
        <v>245</v>
      </c>
      <c r="BD20" s="28" t="s">
        <v>246</v>
      </c>
      <c r="BE20" s="28" t="s">
        <v>257</v>
      </c>
      <c r="BF20" s="28" t="s">
        <v>256</v>
      </c>
      <c r="BG20" s="15" t="s">
        <v>247</v>
      </c>
      <c r="BH20" s="16" t="s">
        <v>248</v>
      </c>
      <c r="BI20" s="16" t="s">
        <v>258</v>
      </c>
      <c r="BJ20" s="16" t="s">
        <v>259</v>
      </c>
      <c r="BK20" s="16" t="s">
        <v>249</v>
      </c>
      <c r="BL20" s="17" t="s">
        <v>250</v>
      </c>
      <c r="BM20" s="18" t="s">
        <v>48</v>
      </c>
      <c r="BN20" s="18" t="s">
        <v>1</v>
      </c>
      <c r="BO20" s="87"/>
    </row>
    <row r="21" spans="2:67">
      <c r="B21" s="3" t="s">
        <v>2</v>
      </c>
      <c r="C21" s="3">
        <v>630</v>
      </c>
      <c r="D21" s="3">
        <v>930</v>
      </c>
      <c r="E21" s="3">
        <v>61</v>
      </c>
      <c r="F21" s="3"/>
      <c r="G21" s="3"/>
      <c r="H21" s="3">
        <v>120</v>
      </c>
      <c r="I21" s="3">
        <v>272</v>
      </c>
      <c r="J21" s="3"/>
      <c r="K21" s="3"/>
      <c r="L21" s="3">
        <v>0</v>
      </c>
      <c r="M21" s="3"/>
      <c r="N21" s="3">
        <v>8</v>
      </c>
      <c r="O21" s="32">
        <f t="shared" si="0"/>
        <v>2021</v>
      </c>
      <c r="P21" s="32">
        <f t="shared" si="1"/>
        <v>2021</v>
      </c>
      <c r="Q21" s="147">
        <f>2650*C7*C15+C9</f>
        <v>2467.1895552630367</v>
      </c>
      <c r="R21" s="147">
        <f>2000*C7*C16+C9</f>
        <v>2175.6624939800563</v>
      </c>
      <c r="S21" s="168" t="s">
        <v>2</v>
      </c>
      <c r="T21" s="145">
        <f>P21/3</f>
        <v>673.66666666666663</v>
      </c>
      <c r="U21" s="145">
        <f>Q21/3</f>
        <v>822.39651842101227</v>
      </c>
      <c r="V21" s="145">
        <f t="shared" ref="V21:V69" si="2">R21/3</f>
        <v>725.22083132668547</v>
      </c>
      <c r="X21" s="63" t="s">
        <v>103</v>
      </c>
      <c r="Y21" s="63">
        <f>P21</f>
        <v>2021</v>
      </c>
      <c r="Z21" s="64">
        <v>1</v>
      </c>
      <c r="AA21" s="56"/>
      <c r="AB21" s="56" t="s">
        <v>328</v>
      </c>
      <c r="AC21" s="56"/>
      <c r="AD21" s="56"/>
      <c r="AE21" s="108" t="s">
        <v>166</v>
      </c>
      <c r="AG21" s="25" t="s">
        <v>2</v>
      </c>
      <c r="AH21" s="25">
        <v>550</v>
      </c>
      <c r="AI21" s="25">
        <v>500</v>
      </c>
      <c r="AJ21" s="25">
        <v>650</v>
      </c>
      <c r="AK21" s="25">
        <v>700</v>
      </c>
      <c r="AL21" s="25">
        <v>600</v>
      </c>
      <c r="AM21" s="25">
        <v>650</v>
      </c>
      <c r="AN21" s="25">
        <v>950</v>
      </c>
      <c r="AO21" s="25">
        <v>900</v>
      </c>
      <c r="AP21" s="8">
        <v>1300</v>
      </c>
      <c r="AQ21" s="8">
        <v>1250</v>
      </c>
      <c r="AR21" s="246">
        <f>1550*C7*C15+C9</f>
        <v>1443.0731360972479</v>
      </c>
      <c r="AS21" s="146">
        <f>1450*C7*C16+C9</f>
        <v>1577.3553081355406</v>
      </c>
      <c r="AT21" s="145">
        <f>1850*C7*C15+C9</f>
        <v>1722.3776140515538</v>
      </c>
      <c r="AU21" s="247">
        <f>1700*C7*C16+C9</f>
        <v>1849.3131198830476</v>
      </c>
      <c r="AV21" s="25" t="s">
        <v>2</v>
      </c>
      <c r="AW21" s="147">
        <f>2250*C7*C15+C9</f>
        <v>2094.7835846572953</v>
      </c>
      <c r="AX21" s="147">
        <f>2100*C7*C16+C9</f>
        <v>2284.445618679059</v>
      </c>
      <c r="AY21" s="147">
        <f>2600*C7*C15+C9</f>
        <v>2420.638808937319</v>
      </c>
      <c r="AZ21" s="147">
        <f>2400*C7*C16+C9</f>
        <v>2610.7949927760674</v>
      </c>
      <c r="BA21" s="147">
        <f>2800*C7*C15+C9</f>
        <v>2606.8417942401898</v>
      </c>
      <c r="BB21" s="147">
        <f>2300*C7*C16+C9</f>
        <v>2502.0118680770643</v>
      </c>
      <c r="BC21" s="147">
        <f>2650*C7*C15+C9</f>
        <v>2467.1895552630367</v>
      </c>
      <c r="BD21" s="147">
        <f>2000*C7*C16+C9</f>
        <v>2175.6624939800563</v>
      </c>
      <c r="BE21" s="147">
        <f>2700*C7*C15+C9</f>
        <v>2513.7403015887544</v>
      </c>
      <c r="BF21" s="147">
        <f>2050*C7*C16+C9</f>
        <v>2230.0540563295572</v>
      </c>
      <c r="BG21" s="247">
        <f>2600*C7*C15+C9</f>
        <v>2420.638808937319</v>
      </c>
      <c r="BH21" s="148">
        <f>1950*C7*C16+C9</f>
        <v>2121.2709316305545</v>
      </c>
      <c r="BI21" s="148">
        <f>2400*C7*C15+C9</f>
        <v>2234.4358236344483</v>
      </c>
      <c r="BJ21" s="148">
        <f>1850*C7*C16+C9</f>
        <v>2012.4878069315519</v>
      </c>
      <c r="BK21" s="148">
        <f>2200*C7*C15+C9</f>
        <v>2048.2328383315776</v>
      </c>
      <c r="BL21" s="145">
        <f>1750*C7*C16+C9</f>
        <v>1903.7046822325492</v>
      </c>
      <c r="BM21" s="146">
        <f>2423*C7*C15+C9</f>
        <v>2255.8491669442783</v>
      </c>
      <c r="BN21" s="8" t="s">
        <v>2</v>
      </c>
      <c r="BO21" s="87"/>
    </row>
    <row r="22" spans="2:67">
      <c r="B22" s="2" t="s">
        <v>3</v>
      </c>
      <c r="C22" s="2">
        <v>879</v>
      </c>
      <c r="D22" s="2">
        <v>754</v>
      </c>
      <c r="E22" s="2">
        <v>193.2</v>
      </c>
      <c r="F22" s="2"/>
      <c r="G22" s="2"/>
      <c r="H22" s="2">
        <v>0.3</v>
      </c>
      <c r="I22" s="2">
        <v>3.6</v>
      </c>
      <c r="J22" s="2"/>
      <c r="K22" s="2"/>
      <c r="L22" s="2"/>
      <c r="M22" s="2"/>
      <c r="N22" s="2" t="s">
        <v>379</v>
      </c>
      <c r="O22" s="2">
        <f t="shared" si="0"/>
        <v>1830.1</v>
      </c>
      <c r="P22" s="2">
        <f t="shared" si="1"/>
        <v>1830.1</v>
      </c>
      <c r="Q22" s="28"/>
      <c r="R22" s="28"/>
      <c r="S22" s="167" t="s">
        <v>3</v>
      </c>
      <c r="T22" s="136">
        <f t="shared" ref="T22:T67" si="3">P22/3</f>
        <v>610.0333333333333</v>
      </c>
      <c r="U22" s="136">
        <f t="shared" ref="U22:U69" si="4">Q22/3</f>
        <v>0</v>
      </c>
      <c r="V22" s="136">
        <f t="shared" si="2"/>
        <v>0</v>
      </c>
      <c r="X22" s="63"/>
      <c r="Y22" s="63"/>
      <c r="Z22" s="63"/>
      <c r="AA22" s="56"/>
      <c r="AB22" s="80" t="s">
        <v>131</v>
      </c>
      <c r="AC22" s="106"/>
      <c r="AD22" s="106"/>
      <c r="AE22" s="107" t="s">
        <v>162</v>
      </c>
      <c r="AG22" s="28" t="s">
        <v>3</v>
      </c>
      <c r="AH22" s="28"/>
      <c r="AI22" s="28"/>
      <c r="AJ22" s="28"/>
      <c r="AK22" s="28"/>
      <c r="AL22" s="28"/>
      <c r="AM22" s="28"/>
      <c r="AN22" s="28"/>
      <c r="AO22" s="28"/>
      <c r="AP22" s="6"/>
      <c r="AQ22" s="5"/>
      <c r="AR22" s="28"/>
      <c r="AS22" s="6"/>
      <c r="AT22" s="13"/>
      <c r="AU22" s="5"/>
      <c r="AV22" s="28" t="s">
        <v>3</v>
      </c>
      <c r="AW22" s="28"/>
      <c r="AX22" s="28"/>
      <c r="AY22" s="28"/>
      <c r="AZ22" s="28"/>
      <c r="BA22" s="28"/>
      <c r="BB22" s="28"/>
      <c r="BC22" s="28"/>
      <c r="BD22" s="28"/>
      <c r="BE22" s="28"/>
      <c r="BF22" s="28"/>
      <c r="BG22" s="5"/>
      <c r="BH22" s="2"/>
      <c r="BI22" s="2"/>
      <c r="BJ22" s="2"/>
      <c r="BK22" s="2"/>
      <c r="BL22" s="13"/>
      <c r="BM22" s="6" t="s">
        <v>45</v>
      </c>
      <c r="BN22" s="6" t="s">
        <v>3</v>
      </c>
      <c r="BO22" s="87"/>
    </row>
    <row r="23" spans="2:67">
      <c r="B23" s="3" t="s">
        <v>4</v>
      </c>
      <c r="C23" s="3">
        <v>32</v>
      </c>
      <c r="D23" s="3">
        <v>11</v>
      </c>
      <c r="E23" s="3">
        <v>1.3</v>
      </c>
      <c r="F23" s="3"/>
      <c r="G23" s="3"/>
      <c r="H23" s="3">
        <v>4.0999999999999996</v>
      </c>
      <c r="I23" s="3">
        <v>11</v>
      </c>
      <c r="J23" s="3"/>
      <c r="K23" s="3"/>
      <c r="L23" s="3">
        <v>0</v>
      </c>
      <c r="M23" s="3"/>
      <c r="N23" s="3">
        <v>1</v>
      </c>
      <c r="O23" s="32">
        <f t="shared" si="0"/>
        <v>60.4</v>
      </c>
      <c r="P23" s="32">
        <f t="shared" si="1"/>
        <v>60.4</v>
      </c>
      <c r="Q23" s="147">
        <f>Q21*C10/4</f>
        <v>74.015686657891095</v>
      </c>
      <c r="R23" s="147">
        <f>R21*C10/4</f>
        <v>65.269874819401693</v>
      </c>
      <c r="S23" s="168" t="s">
        <v>4</v>
      </c>
      <c r="T23" s="145">
        <f t="shared" si="3"/>
        <v>20.133333333333333</v>
      </c>
      <c r="U23" s="145">
        <f t="shared" si="4"/>
        <v>24.671895552630364</v>
      </c>
      <c r="V23" s="145">
        <f t="shared" si="2"/>
        <v>21.756624939800563</v>
      </c>
      <c r="X23" s="63" t="s">
        <v>325</v>
      </c>
      <c r="Y23" s="63">
        <f>P23*4</f>
        <v>241.6</v>
      </c>
      <c r="Z23" s="79" t="str">
        <f>ROUNDDOWN(AB23,2)*100&amp;"%"</f>
        <v>11%</v>
      </c>
      <c r="AA23" s="78"/>
      <c r="AB23" s="102" t="str">
        <f>Y23/Y21*100&amp;"%"</f>
        <v>11.9544779811974%</v>
      </c>
      <c r="AC23" s="56"/>
      <c r="AD23" s="142"/>
      <c r="AE23" s="112" t="s">
        <v>163</v>
      </c>
      <c r="AG23" s="25" t="s">
        <v>4</v>
      </c>
      <c r="AH23" s="25">
        <v>10</v>
      </c>
      <c r="AI23" s="25">
        <v>10</v>
      </c>
      <c r="AJ23" s="25">
        <v>15</v>
      </c>
      <c r="AK23" s="25">
        <v>25</v>
      </c>
      <c r="AL23" s="25">
        <v>15</v>
      </c>
      <c r="AM23" s="25">
        <v>25</v>
      </c>
      <c r="AN23" s="25">
        <v>20</v>
      </c>
      <c r="AO23" s="25">
        <v>20</v>
      </c>
      <c r="AP23" s="8">
        <v>25</v>
      </c>
      <c r="AQ23" s="8">
        <v>25</v>
      </c>
      <c r="AR23" s="290">
        <f>AR21*C10/4</f>
        <v>43.292194082917433</v>
      </c>
      <c r="AS23" s="289">
        <f>AS21*C10/4</f>
        <v>47.320659244066213</v>
      </c>
      <c r="AT23" s="287">
        <f>AT21*C10/4</f>
        <v>51.671328421546612</v>
      </c>
      <c r="AU23" s="288">
        <f>AU21*C10/4</f>
        <v>55.479393596491427</v>
      </c>
      <c r="AV23" s="25" t="s">
        <v>4</v>
      </c>
      <c r="AW23" s="294">
        <f>AW21*C10/4</f>
        <v>62.843507539718857</v>
      </c>
      <c r="AX23" s="294">
        <f>AX21*C10/4</f>
        <v>68.53336856037177</v>
      </c>
      <c r="AY23" s="294">
        <f>AY21*C10/4</f>
        <v>72.619164268119562</v>
      </c>
      <c r="AZ23" s="294">
        <f>AZ21*C10/4</f>
        <v>78.323849783282014</v>
      </c>
      <c r="BA23" s="294">
        <f>BA21*C10/4</f>
        <v>78.205253827205695</v>
      </c>
      <c r="BB23" s="294">
        <f>BB21*C10/4</f>
        <v>75.060356042311923</v>
      </c>
      <c r="BC23" s="294">
        <f>BC21*C10/4</f>
        <v>74.015686657891095</v>
      </c>
      <c r="BD23" s="294">
        <f>BD21*C10/4</f>
        <v>65.269874819401693</v>
      </c>
      <c r="BE23" s="294">
        <f>BE21*C10/4</f>
        <v>75.412209047662628</v>
      </c>
      <c r="BF23" s="294">
        <f>BF21*C10/4</f>
        <v>66.90162168988671</v>
      </c>
      <c r="BG23" s="288">
        <f>BG21*C10/4</f>
        <v>72.619164268119562</v>
      </c>
      <c r="BH23" s="297">
        <f>BH21*C10/4</f>
        <v>63.638127948916633</v>
      </c>
      <c r="BI23" s="297">
        <f>BI21*C10/4</f>
        <v>67.033074709033443</v>
      </c>
      <c r="BJ23" s="297">
        <f>BJ21*C10/4</f>
        <v>60.374634207946556</v>
      </c>
      <c r="BK23" s="297">
        <f>BK21*C10/4</f>
        <v>61.446985149947324</v>
      </c>
      <c r="BL23" s="287">
        <f>BL21*C10/4</f>
        <v>57.111140466976472</v>
      </c>
      <c r="BM23" s="289">
        <f>BM21*C10/4</f>
        <v>67.675475008328348</v>
      </c>
      <c r="BN23" s="8" t="s">
        <v>4</v>
      </c>
      <c r="BO23" s="87"/>
    </row>
    <row r="24" spans="2:67">
      <c r="B24" s="2" t="s">
        <v>5</v>
      </c>
      <c r="C24" s="2">
        <v>36</v>
      </c>
      <c r="D24" s="2">
        <v>2</v>
      </c>
      <c r="E24" s="2">
        <v>0.2</v>
      </c>
      <c r="F24" s="2"/>
      <c r="G24" s="2"/>
      <c r="H24" s="2">
        <v>10.8</v>
      </c>
      <c r="I24" s="2">
        <v>18.600000000000001</v>
      </c>
      <c r="J24" s="2"/>
      <c r="K24" s="2"/>
      <c r="L24" s="2">
        <v>0</v>
      </c>
      <c r="M24" s="2"/>
      <c r="N24" s="2">
        <v>0</v>
      </c>
      <c r="O24" s="2">
        <f t="shared" si="0"/>
        <v>67.599999999999994</v>
      </c>
      <c r="P24" s="2">
        <f t="shared" si="1"/>
        <v>67.599999999999994</v>
      </c>
      <c r="Q24" s="133">
        <f>Q21*C11/9</f>
        <v>57.567756289470857</v>
      </c>
      <c r="R24" s="133">
        <f>R21*C11/9</f>
        <v>50.765458192867975</v>
      </c>
      <c r="S24" s="167" t="s">
        <v>5</v>
      </c>
      <c r="T24" s="136">
        <f t="shared" si="3"/>
        <v>22.533333333333331</v>
      </c>
      <c r="U24" s="136">
        <f t="shared" si="4"/>
        <v>19.189252096490286</v>
      </c>
      <c r="V24" s="136">
        <f t="shared" si="2"/>
        <v>16.921819397622659</v>
      </c>
      <c r="X24" s="63" t="s">
        <v>326</v>
      </c>
      <c r="Y24" s="63">
        <f>P24*9</f>
        <v>608.4</v>
      </c>
      <c r="Z24" s="79" t="str">
        <f>ROUNDDOWN(AB24,2)*100&amp;"%"</f>
        <v>30%</v>
      </c>
      <c r="AA24" s="78"/>
      <c r="AB24" s="103" t="str">
        <f>Y24/Y21*100&amp;"%"</f>
        <v>30.1039089559624%</v>
      </c>
      <c r="AC24" s="56"/>
      <c r="AD24" s="81"/>
      <c r="AE24" s="111" t="s">
        <v>164</v>
      </c>
      <c r="AG24" s="28" t="s">
        <v>5</v>
      </c>
      <c r="AH24" s="295">
        <f>AH21*0.5/9</f>
        <v>30.555555555555557</v>
      </c>
      <c r="AI24" s="295">
        <f>AI21*0.5/9</f>
        <v>27.777777777777779</v>
      </c>
      <c r="AJ24" s="295">
        <f>AJ21*0.4/9</f>
        <v>28.888888888888889</v>
      </c>
      <c r="AK24" s="295">
        <f>AK21*0.4/9</f>
        <v>31.111111111111111</v>
      </c>
      <c r="AL24" s="295">
        <f>AL21*0.4/9</f>
        <v>26.666666666666668</v>
      </c>
      <c r="AM24" s="296">
        <f>AM21*0.4/9</f>
        <v>28.888888888888889</v>
      </c>
      <c r="AN24" s="295">
        <f>AN21*0.27/9</f>
        <v>28.5</v>
      </c>
      <c r="AO24" s="28">
        <f>AO21*0.27/9</f>
        <v>27.000000000000004</v>
      </c>
      <c r="AP24" s="291">
        <f>AP21*0.27/9</f>
        <v>39</v>
      </c>
      <c r="AQ24" s="291">
        <f>AQ21*0.27/9</f>
        <v>37.5</v>
      </c>
      <c r="AR24" s="291">
        <f>AR21*C11/9</f>
        <v>33.671706508935785</v>
      </c>
      <c r="AS24" s="291">
        <f>AS21*C11/9</f>
        <v>36.804957189829281</v>
      </c>
      <c r="AT24" s="293">
        <f>AT21*C11/9</f>
        <v>40.188810994536254</v>
      </c>
      <c r="AU24" s="292">
        <f>AU21*C11/9</f>
        <v>43.150639463937779</v>
      </c>
      <c r="AV24" s="28" t="s">
        <v>5</v>
      </c>
      <c r="AW24" s="295">
        <f>AW21*C11/9</f>
        <v>48.878283642003552</v>
      </c>
      <c r="AX24" s="295">
        <f>AX21*C11/9</f>
        <v>53.303731102511371</v>
      </c>
      <c r="AY24" s="295">
        <f>AY21*C11/9</f>
        <v>56.481572208537443</v>
      </c>
      <c r="AZ24" s="295">
        <f>AZ21*C11/9</f>
        <v>60.918549831441574</v>
      </c>
      <c r="BA24" s="295">
        <f>BA21*C11/9</f>
        <v>60.826308532271092</v>
      </c>
      <c r="BB24" s="295">
        <f>BB21*C11/9</f>
        <v>58.380276921798163</v>
      </c>
      <c r="BC24" s="295">
        <f>BC21*C11/9</f>
        <v>57.567756289470857</v>
      </c>
      <c r="BD24" s="295">
        <f>BD21*C11/9</f>
        <v>50.765458192867975</v>
      </c>
      <c r="BE24" s="295">
        <f>BE21*C11/9</f>
        <v>58.653940370404271</v>
      </c>
      <c r="BF24" s="295">
        <f>BF21*C11/9</f>
        <v>52.034594647689666</v>
      </c>
      <c r="BG24" s="292">
        <f>BG21*C11/9</f>
        <v>56.481572208537443</v>
      </c>
      <c r="BH24" s="302">
        <f>BH21*C11/9</f>
        <v>49.496321738046269</v>
      </c>
      <c r="BI24" s="302">
        <f>BI21*C11/9</f>
        <v>52.136835884803787</v>
      </c>
      <c r="BJ24" s="302">
        <f>BJ21*C11/9</f>
        <v>46.958048828402873</v>
      </c>
      <c r="BK24" s="302">
        <f>BK21*C11/9</f>
        <v>47.792099561070145</v>
      </c>
      <c r="BL24" s="293">
        <f>BL21*C11/9</f>
        <v>44.419775918759484</v>
      </c>
      <c r="BM24" s="291">
        <f>BM21*C11/9</f>
        <v>52.636480562033157</v>
      </c>
      <c r="BN24" s="6" t="s">
        <v>5</v>
      </c>
    </row>
    <row r="25" spans="2:67">
      <c r="B25" s="3" t="s">
        <v>6</v>
      </c>
      <c r="C25" s="3">
        <v>48</v>
      </c>
      <c r="D25" s="3">
        <v>225</v>
      </c>
      <c r="E25" s="3">
        <v>14.1</v>
      </c>
      <c r="F25" s="3"/>
      <c r="G25" s="3"/>
      <c r="H25" s="3">
        <v>3.7</v>
      </c>
      <c r="I25" s="3">
        <v>19</v>
      </c>
      <c r="J25" s="3"/>
      <c r="K25" s="3"/>
      <c r="L25" s="3">
        <v>0.1</v>
      </c>
      <c r="M25" s="3"/>
      <c r="N25" s="3">
        <v>0.6</v>
      </c>
      <c r="O25" s="32">
        <f t="shared" si="0"/>
        <v>310.50000000000006</v>
      </c>
      <c r="P25" s="32">
        <f t="shared" si="1"/>
        <v>310.50000000000006</v>
      </c>
      <c r="Q25" s="147">
        <f>Q21*(100%-(C10+C11))/4</f>
        <v>413.25425050655866</v>
      </c>
      <c r="R25" s="147">
        <f>R21*(100%-(C10+C11))/4</f>
        <v>364.42346774165946</v>
      </c>
      <c r="S25" s="168" t="s">
        <v>6</v>
      </c>
      <c r="T25" s="145">
        <f t="shared" si="3"/>
        <v>103.50000000000001</v>
      </c>
      <c r="U25" s="145">
        <f t="shared" si="4"/>
        <v>137.75141683551956</v>
      </c>
      <c r="V25" s="145">
        <f t="shared" si="2"/>
        <v>121.47448924721982</v>
      </c>
      <c r="X25" s="63" t="s">
        <v>327</v>
      </c>
      <c r="Y25" s="63">
        <f>P25*4</f>
        <v>1242.0000000000002</v>
      </c>
      <c r="Z25" s="79" t="str">
        <f>ROUNDDOWN(AB25,2)*100&amp;"%"</f>
        <v>61%</v>
      </c>
      <c r="AA25" s="78"/>
      <c r="AB25" s="103" t="str">
        <f>Y25/Y21*100&amp;"%"</f>
        <v>61.4547253834735%</v>
      </c>
      <c r="AC25" s="105"/>
      <c r="AD25" s="82"/>
      <c r="AE25" s="113" t="s">
        <v>165</v>
      </c>
      <c r="AG25" s="25" t="s">
        <v>6</v>
      </c>
      <c r="AH25" s="25" t="s">
        <v>286</v>
      </c>
      <c r="AI25" s="25" t="s">
        <v>286</v>
      </c>
      <c r="AJ25" s="25" t="s">
        <v>286</v>
      </c>
      <c r="AK25" s="25" t="s">
        <v>286</v>
      </c>
      <c r="AL25" s="25" t="s">
        <v>286</v>
      </c>
      <c r="AM25" s="25" t="s">
        <v>286</v>
      </c>
      <c r="AN25" s="294">
        <f>AN21*0.65/4</f>
        <v>154.375</v>
      </c>
      <c r="AO25" s="294">
        <f>AO21*0.65/4</f>
        <v>146.25</v>
      </c>
      <c r="AP25" s="289">
        <f>AP21*0.65/4</f>
        <v>211.25</v>
      </c>
      <c r="AQ25" s="289">
        <f>AQ21*0.65/4</f>
        <v>203.125</v>
      </c>
      <c r="AR25" s="289">
        <f>AR21*(100%-(C10+C11))/4</f>
        <v>241.71475029628905</v>
      </c>
      <c r="AS25" s="289">
        <f>AS21*(100%-(C10+C11))/4</f>
        <v>264.20701411270306</v>
      </c>
      <c r="AT25" s="287">
        <f>AT21*(100%-(C10+C11))/4</f>
        <v>288.49825035363529</v>
      </c>
      <c r="AU25" s="288">
        <f>AU21*(100%-(C10+C11))/4</f>
        <v>309.75994758041048</v>
      </c>
      <c r="AV25" s="25" t="s">
        <v>6</v>
      </c>
      <c r="AW25" s="25">
        <f>AW21*(100%-(C10+C11))/4</f>
        <v>350.876250430097</v>
      </c>
      <c r="AX25" s="25">
        <f>AX21*(100%-(C10+C11))/4</f>
        <v>382.64464112874242</v>
      </c>
      <c r="AY25" s="25">
        <f>AY21*(100%-(C10+C11))/4</f>
        <v>405.45700049700093</v>
      </c>
      <c r="AZ25" s="25">
        <f>AZ21*(100%-(C10+C11))/4</f>
        <v>437.30816128999129</v>
      </c>
      <c r="BA25" s="25">
        <f>BA21*(100%-(C10+C11))/4</f>
        <v>436.64600053523179</v>
      </c>
      <c r="BB25" s="25">
        <f>BB21*(100%-(C10+C11))/4</f>
        <v>419.08698790290828</v>
      </c>
      <c r="BC25" s="147">
        <f>BC21*(100%-(C10+C11))/4</f>
        <v>413.25425050655866</v>
      </c>
      <c r="BD25" s="147">
        <f>BD21*(100%-(C10+C11))/4</f>
        <v>364.42346774165946</v>
      </c>
      <c r="BE25" s="147">
        <f>BE21*(100%-(C10+C11))/4</f>
        <v>421.05150051611639</v>
      </c>
      <c r="BF25" s="147">
        <f>BF21*(100%-(C10+C11))/4</f>
        <v>373.53405443520086</v>
      </c>
      <c r="BG25" s="7">
        <f>BG21*(100%-(C10+C11))/4</f>
        <v>405.45700049700093</v>
      </c>
      <c r="BH25" s="148">
        <f>BH21*(100%-(C10+C11))/4</f>
        <v>355.3128810481179</v>
      </c>
      <c r="BI25" s="148">
        <f>BI21*(100%-(C10+C11))/4</f>
        <v>374.26800045877013</v>
      </c>
      <c r="BJ25" s="148">
        <f>BJ21*(100%-(C10+C11))/4</f>
        <v>337.09170766103495</v>
      </c>
      <c r="BK25" s="3">
        <f>BK21*(100%-(C10+C11))/4</f>
        <v>343.07900042053927</v>
      </c>
      <c r="BL25" s="145">
        <f>BL21*(100%-(C10+C11))/4</f>
        <v>318.87053427395199</v>
      </c>
      <c r="BM25" s="146">
        <f>BM21*(100%-(C10+C11))/4</f>
        <v>377.85473546316666</v>
      </c>
      <c r="BN25" s="8" t="s">
        <v>6</v>
      </c>
    </row>
    <row r="26" spans="2:67">
      <c r="B26" s="2" t="s">
        <v>7</v>
      </c>
      <c r="C26" s="2">
        <v>500</v>
      </c>
      <c r="D26" s="2" t="s">
        <v>380</v>
      </c>
      <c r="E26" s="2">
        <v>40</v>
      </c>
      <c r="F26" s="2"/>
      <c r="G26" s="2"/>
      <c r="H26" s="2">
        <v>0</v>
      </c>
      <c r="I26" s="2">
        <v>0</v>
      </c>
      <c r="J26" s="2"/>
      <c r="K26" s="2"/>
      <c r="L26" s="2">
        <v>3</v>
      </c>
      <c r="M26" s="2"/>
      <c r="N26" s="2">
        <v>4</v>
      </c>
      <c r="O26" s="2">
        <f t="shared" si="0"/>
        <v>547</v>
      </c>
      <c r="P26" s="2">
        <f t="shared" si="1"/>
        <v>547</v>
      </c>
      <c r="Q26" s="28">
        <v>2950</v>
      </c>
      <c r="R26" s="28">
        <v>2560</v>
      </c>
      <c r="S26" s="167" t="s">
        <v>7</v>
      </c>
      <c r="T26" s="136">
        <f t="shared" si="3"/>
        <v>182.33333333333334</v>
      </c>
      <c r="U26" s="136">
        <f t="shared" si="4"/>
        <v>983.33333333333337</v>
      </c>
      <c r="V26" s="136">
        <f t="shared" si="2"/>
        <v>853.33333333333337</v>
      </c>
      <c r="X26" s="63" t="s">
        <v>104</v>
      </c>
      <c r="Y26" s="63">
        <f>SUBTOTAL(109,Y23:Y25)</f>
        <v>2092</v>
      </c>
      <c r="Z26" s="79" t="str">
        <f>Z23&amp;":"&amp;Z24&amp;":"&amp;Z25</f>
        <v>11%:30%:61%</v>
      </c>
      <c r="AA26" s="78"/>
      <c r="AB26" s="83" t="str">
        <f>AB23&amp;":"&amp;AB24&amp;":"&amp;AB25</f>
        <v>11.9544779811974%:30.1039089559624%:61.4547253834735%</v>
      </c>
      <c r="AC26" s="110"/>
      <c r="AD26" s="109"/>
      <c r="AE26" s="56" t="s">
        <v>198</v>
      </c>
      <c r="AG26" s="28" t="s">
        <v>7</v>
      </c>
      <c r="AH26" s="28">
        <v>118</v>
      </c>
      <c r="AI26" s="28">
        <v>118</v>
      </c>
      <c r="AJ26" s="28">
        <v>591</v>
      </c>
      <c r="AK26" s="28">
        <v>591</v>
      </c>
      <c r="AL26" s="28">
        <v>591</v>
      </c>
      <c r="AM26" s="28">
        <v>591</v>
      </c>
      <c r="AN26" s="28">
        <v>1181</v>
      </c>
      <c r="AO26" s="28">
        <v>1181</v>
      </c>
      <c r="AP26" s="6">
        <v>1378</v>
      </c>
      <c r="AQ26" s="6">
        <v>1378</v>
      </c>
      <c r="AR26" s="6">
        <v>1772</v>
      </c>
      <c r="AS26" s="6">
        <v>1772</v>
      </c>
      <c r="AT26" s="13">
        <v>1970</v>
      </c>
      <c r="AU26" s="5">
        <v>1970</v>
      </c>
      <c r="AV26" s="28" t="s">
        <v>7</v>
      </c>
      <c r="AW26" s="28">
        <v>2362</v>
      </c>
      <c r="AX26" s="28">
        <v>2362</v>
      </c>
      <c r="AY26" s="28">
        <v>2760</v>
      </c>
      <c r="AZ26" s="28">
        <v>2560</v>
      </c>
      <c r="BA26" s="28">
        <v>2953</v>
      </c>
      <c r="BB26" s="28">
        <v>2953</v>
      </c>
      <c r="BC26" s="28">
        <v>2950</v>
      </c>
      <c r="BD26" s="28">
        <v>2560</v>
      </c>
      <c r="BE26" s="28">
        <v>2953</v>
      </c>
      <c r="BF26" s="28">
        <v>2559</v>
      </c>
      <c r="BG26" s="5">
        <v>2950</v>
      </c>
      <c r="BH26" s="2">
        <v>2560</v>
      </c>
      <c r="BI26" s="2">
        <v>2953</v>
      </c>
      <c r="BJ26" s="2">
        <v>2559</v>
      </c>
      <c r="BK26" s="2">
        <v>2950</v>
      </c>
      <c r="BL26" s="13">
        <v>2560</v>
      </c>
      <c r="BM26" s="6" t="s">
        <v>46</v>
      </c>
      <c r="BN26" s="6" t="s">
        <v>7</v>
      </c>
    </row>
    <row r="27" spans="2:67">
      <c r="B27" s="3" t="s">
        <v>8</v>
      </c>
      <c r="C27" s="3">
        <v>1700</v>
      </c>
      <c r="D27" s="3">
        <v>3600</v>
      </c>
      <c r="E27" s="3">
        <v>590</v>
      </c>
      <c r="F27" s="3"/>
      <c r="G27" s="3"/>
      <c r="H27" s="3">
        <v>82</v>
      </c>
      <c r="I27" s="3">
        <v>420</v>
      </c>
      <c r="J27" s="3"/>
      <c r="K27" s="3"/>
      <c r="L27" s="3">
        <v>6</v>
      </c>
      <c r="M27" s="3"/>
      <c r="N27" s="3">
        <v>43</v>
      </c>
      <c r="O27" s="32">
        <f t="shared" si="0"/>
        <v>6441</v>
      </c>
      <c r="P27" s="32">
        <f t="shared" si="1"/>
        <v>6441</v>
      </c>
      <c r="Q27" s="25">
        <v>2500</v>
      </c>
      <c r="R27" s="25">
        <v>2000</v>
      </c>
      <c r="S27" s="168" t="s">
        <v>8</v>
      </c>
      <c r="T27" s="145">
        <f t="shared" si="3"/>
        <v>2147</v>
      </c>
      <c r="U27" s="145">
        <f t="shared" si="4"/>
        <v>833.33333333333337</v>
      </c>
      <c r="V27" s="145">
        <f t="shared" si="2"/>
        <v>666.66666666666663</v>
      </c>
      <c r="X27" s="63"/>
      <c r="Y27" s="63"/>
      <c r="Z27" s="63"/>
      <c r="AA27" s="56"/>
      <c r="AB27" s="101"/>
      <c r="AC27" s="121"/>
      <c r="AD27" s="121"/>
      <c r="AE27" s="56"/>
      <c r="AG27" s="25" t="s">
        <v>8</v>
      </c>
      <c r="AH27" s="25">
        <v>400</v>
      </c>
      <c r="AI27" s="25">
        <v>400</v>
      </c>
      <c r="AJ27" s="25">
        <v>700</v>
      </c>
      <c r="AK27" s="25">
        <v>700</v>
      </c>
      <c r="AL27" s="25">
        <v>700</v>
      </c>
      <c r="AM27" s="25">
        <v>700</v>
      </c>
      <c r="AN27" s="25">
        <v>900</v>
      </c>
      <c r="AO27" s="25">
        <v>900</v>
      </c>
      <c r="AP27" s="8">
        <v>1000</v>
      </c>
      <c r="AQ27" s="8">
        <v>1000</v>
      </c>
      <c r="AR27" s="8">
        <v>1300</v>
      </c>
      <c r="AS27" s="8">
        <v>1200</v>
      </c>
      <c r="AT27" s="14">
        <v>1500</v>
      </c>
      <c r="AU27" s="7">
        <v>1500</v>
      </c>
      <c r="AV27" s="25" t="s">
        <v>8</v>
      </c>
      <c r="AW27" s="25">
        <v>1800</v>
      </c>
      <c r="AX27" s="25">
        <v>1800</v>
      </c>
      <c r="AY27" s="25">
        <v>2300</v>
      </c>
      <c r="AZ27" s="25">
        <v>1900</v>
      </c>
      <c r="BA27" s="25">
        <v>2700</v>
      </c>
      <c r="BB27" s="25">
        <v>2000</v>
      </c>
      <c r="BC27" s="25">
        <v>2500</v>
      </c>
      <c r="BD27" s="25">
        <v>2000</v>
      </c>
      <c r="BE27" s="25">
        <v>2500</v>
      </c>
      <c r="BF27" s="25">
        <v>2000</v>
      </c>
      <c r="BG27" s="7">
        <v>2500</v>
      </c>
      <c r="BH27" s="3">
        <v>2000</v>
      </c>
      <c r="BI27" s="3">
        <v>2500</v>
      </c>
      <c r="BJ27" s="3">
        <v>2000</v>
      </c>
      <c r="BK27" s="3">
        <v>2500</v>
      </c>
      <c r="BL27" s="14">
        <v>2000</v>
      </c>
      <c r="BM27" s="8">
        <v>2500</v>
      </c>
      <c r="BN27" s="8" t="s">
        <v>8</v>
      </c>
    </row>
    <row r="28" spans="2:67">
      <c r="B28" s="2" t="s">
        <v>9</v>
      </c>
      <c r="C28" s="2">
        <v>310</v>
      </c>
      <c r="D28" s="2">
        <v>60</v>
      </c>
      <c r="E28" s="2">
        <v>21</v>
      </c>
      <c r="F28" s="2"/>
      <c r="G28" s="2"/>
      <c r="H28" s="2">
        <v>240</v>
      </c>
      <c r="I28" s="2">
        <v>310</v>
      </c>
      <c r="J28" s="2"/>
      <c r="K28" s="2"/>
      <c r="L28" s="2">
        <v>1</v>
      </c>
      <c r="M28" s="2"/>
      <c r="N28" s="2">
        <v>0.8</v>
      </c>
      <c r="O28" s="2">
        <f t="shared" si="0"/>
        <v>942.8</v>
      </c>
      <c r="P28" s="2">
        <f t="shared" si="1"/>
        <v>942.8</v>
      </c>
      <c r="Q28" s="28">
        <v>800</v>
      </c>
      <c r="R28" s="28">
        <v>650</v>
      </c>
      <c r="S28" s="167" t="s">
        <v>9</v>
      </c>
      <c r="T28" s="136">
        <f t="shared" si="3"/>
        <v>314.26666666666665</v>
      </c>
      <c r="U28" s="136">
        <f t="shared" si="4"/>
        <v>266.66666666666669</v>
      </c>
      <c r="V28" s="136">
        <f t="shared" si="2"/>
        <v>216.66666666666666</v>
      </c>
      <c r="X28" s="63" t="s">
        <v>105</v>
      </c>
      <c r="Y28" s="63" t="str">
        <f>P28&amp;":"&amp;P29</f>
        <v>942.8:800.4</v>
      </c>
      <c r="Z28" s="63">
        <f>P28/P29</f>
        <v>1.1779110444777612</v>
      </c>
      <c r="AA28" s="104"/>
      <c r="AB28" s="120" t="s">
        <v>178</v>
      </c>
      <c r="AC28" s="56"/>
      <c r="AD28" s="123"/>
      <c r="AE28" s="56" t="s">
        <v>359</v>
      </c>
      <c r="AG28" s="28" t="s">
        <v>9</v>
      </c>
      <c r="AH28" s="28">
        <v>200</v>
      </c>
      <c r="AI28" s="28">
        <v>200</v>
      </c>
      <c r="AJ28" s="28">
        <v>250</v>
      </c>
      <c r="AK28" s="28">
        <v>250</v>
      </c>
      <c r="AL28" s="28">
        <v>250</v>
      </c>
      <c r="AM28" s="28">
        <v>250</v>
      </c>
      <c r="AN28" s="28">
        <v>450</v>
      </c>
      <c r="AO28" s="28">
        <v>400</v>
      </c>
      <c r="AP28" s="6">
        <v>600</v>
      </c>
      <c r="AQ28" s="6">
        <v>550</v>
      </c>
      <c r="AR28" s="6">
        <v>600</v>
      </c>
      <c r="AS28" s="6">
        <v>550</v>
      </c>
      <c r="AT28" s="13">
        <v>650</v>
      </c>
      <c r="AU28" s="5">
        <v>750</v>
      </c>
      <c r="AV28" s="28" t="s">
        <v>9</v>
      </c>
      <c r="AW28" s="28">
        <v>700</v>
      </c>
      <c r="AX28" s="28">
        <v>750</v>
      </c>
      <c r="AY28" s="28">
        <v>1000</v>
      </c>
      <c r="AZ28" s="28">
        <v>800</v>
      </c>
      <c r="BA28" s="28">
        <v>800</v>
      </c>
      <c r="BB28" s="28">
        <v>650</v>
      </c>
      <c r="BC28" s="28">
        <v>800</v>
      </c>
      <c r="BD28" s="28">
        <v>650</v>
      </c>
      <c r="BE28" s="28">
        <v>750</v>
      </c>
      <c r="BF28" s="28">
        <v>650</v>
      </c>
      <c r="BG28" s="5">
        <v>750</v>
      </c>
      <c r="BH28" s="2">
        <v>650</v>
      </c>
      <c r="BI28" s="2">
        <v>750</v>
      </c>
      <c r="BJ28" s="2">
        <v>650</v>
      </c>
      <c r="BK28" s="2">
        <v>700</v>
      </c>
      <c r="BL28" s="13">
        <v>650</v>
      </c>
      <c r="BM28" s="6">
        <v>650</v>
      </c>
      <c r="BN28" s="6" t="s">
        <v>9</v>
      </c>
    </row>
    <row r="29" spans="2:67">
      <c r="B29" s="3" t="s">
        <v>10</v>
      </c>
      <c r="C29" s="3">
        <v>190</v>
      </c>
      <c r="D29" s="3">
        <v>320</v>
      </c>
      <c r="E29" s="3">
        <v>15</v>
      </c>
      <c r="F29" s="3"/>
      <c r="G29" s="3"/>
      <c r="H29" s="3">
        <v>72</v>
      </c>
      <c r="I29" s="3">
        <v>200</v>
      </c>
      <c r="J29" s="3"/>
      <c r="K29" s="3"/>
      <c r="L29" s="3">
        <v>1</v>
      </c>
      <c r="M29" s="3"/>
      <c r="N29" s="3">
        <v>2.4</v>
      </c>
      <c r="O29" s="32">
        <f t="shared" si="0"/>
        <v>800.4</v>
      </c>
      <c r="P29" s="32">
        <f t="shared" si="1"/>
        <v>800.4</v>
      </c>
      <c r="Q29" s="25">
        <v>340</v>
      </c>
      <c r="R29" s="25">
        <v>270</v>
      </c>
      <c r="S29" s="168" t="s">
        <v>10</v>
      </c>
      <c r="T29" s="145">
        <f t="shared" si="3"/>
        <v>266.8</v>
      </c>
      <c r="U29" s="145">
        <f t="shared" si="4"/>
        <v>113.33333333333333</v>
      </c>
      <c r="V29" s="145">
        <f t="shared" si="2"/>
        <v>90</v>
      </c>
      <c r="X29" s="63" t="s">
        <v>106</v>
      </c>
      <c r="Y29" s="63" t="str">
        <f>P28&amp;":"&amp;P30</f>
        <v>942.8:1334</v>
      </c>
      <c r="Z29" s="63">
        <f>P28/P30</f>
        <v>0.70674662668665666</v>
      </c>
      <c r="AA29" s="104"/>
      <c r="AB29" s="120" t="s">
        <v>179</v>
      </c>
      <c r="AC29" s="56"/>
      <c r="AD29" s="122"/>
      <c r="AE29" s="56" t="s">
        <v>116</v>
      </c>
      <c r="AG29" s="25" t="s">
        <v>10</v>
      </c>
      <c r="AH29" s="25">
        <v>20</v>
      </c>
      <c r="AI29" s="25">
        <v>20</v>
      </c>
      <c r="AJ29" s="25">
        <v>60</v>
      </c>
      <c r="AK29" s="25">
        <v>60</v>
      </c>
      <c r="AL29" s="25">
        <v>60</v>
      </c>
      <c r="AM29" s="25">
        <v>60</v>
      </c>
      <c r="AN29" s="25">
        <v>70</v>
      </c>
      <c r="AO29" s="25">
        <v>70</v>
      </c>
      <c r="AP29" s="8">
        <v>100</v>
      </c>
      <c r="AQ29" s="8">
        <v>100</v>
      </c>
      <c r="AR29" s="8">
        <v>130</v>
      </c>
      <c r="AS29" s="8">
        <v>130</v>
      </c>
      <c r="AT29" s="14">
        <v>170</v>
      </c>
      <c r="AU29" s="7">
        <v>160</v>
      </c>
      <c r="AV29" s="25" t="s">
        <v>10</v>
      </c>
      <c r="AW29" s="25">
        <v>210</v>
      </c>
      <c r="AX29" s="25">
        <v>220</v>
      </c>
      <c r="AY29" s="25">
        <v>290</v>
      </c>
      <c r="AZ29" s="25">
        <v>290</v>
      </c>
      <c r="BA29" s="25">
        <v>360</v>
      </c>
      <c r="BB29" s="25">
        <v>310</v>
      </c>
      <c r="BC29" s="25">
        <v>340</v>
      </c>
      <c r="BD29" s="25">
        <v>270</v>
      </c>
      <c r="BE29" s="25">
        <v>370</v>
      </c>
      <c r="BF29" s="25">
        <v>290</v>
      </c>
      <c r="BG29" s="7">
        <v>370</v>
      </c>
      <c r="BH29" s="3">
        <v>290</v>
      </c>
      <c r="BI29" s="3">
        <v>350</v>
      </c>
      <c r="BJ29" s="3">
        <v>280</v>
      </c>
      <c r="BK29" s="3">
        <v>320</v>
      </c>
      <c r="BL29" s="14">
        <v>270</v>
      </c>
      <c r="BM29" s="8">
        <v>370</v>
      </c>
      <c r="BN29" s="8" t="s">
        <v>10</v>
      </c>
    </row>
    <row r="30" spans="2:67">
      <c r="B30" s="2" t="s">
        <v>11</v>
      </c>
      <c r="C30" s="2">
        <v>440</v>
      </c>
      <c r="D30" s="2">
        <v>270</v>
      </c>
      <c r="E30" s="2">
        <v>42</v>
      </c>
      <c r="F30" s="2"/>
      <c r="G30" s="2"/>
      <c r="H30" s="2">
        <v>110</v>
      </c>
      <c r="I30" s="2">
        <v>450</v>
      </c>
      <c r="J30" s="2"/>
      <c r="K30" s="2"/>
      <c r="L30" s="2">
        <v>0</v>
      </c>
      <c r="M30" s="2"/>
      <c r="N30" s="2">
        <v>22</v>
      </c>
      <c r="O30" s="2">
        <f t="shared" si="0"/>
        <v>1334</v>
      </c>
      <c r="P30" s="2">
        <f t="shared" si="1"/>
        <v>1334</v>
      </c>
      <c r="Q30" s="28">
        <v>1000</v>
      </c>
      <c r="R30" s="28">
        <v>800</v>
      </c>
      <c r="S30" s="167" t="s">
        <v>11</v>
      </c>
      <c r="T30" s="136">
        <f t="shared" si="3"/>
        <v>444.66666666666669</v>
      </c>
      <c r="U30" s="136">
        <f t="shared" si="4"/>
        <v>333.33333333333331</v>
      </c>
      <c r="V30" s="136">
        <f t="shared" si="2"/>
        <v>266.66666666666669</v>
      </c>
      <c r="X30" s="63" t="s">
        <v>107</v>
      </c>
      <c r="Y30" s="63" t="str">
        <f>P60&amp;":"&amp;P59</f>
        <v>26.09:12.93</v>
      </c>
      <c r="Z30" s="63">
        <f>P60/P59</f>
        <v>2.0177880897138438</v>
      </c>
      <c r="AA30" s="104"/>
      <c r="AB30" s="120" t="s">
        <v>180</v>
      </c>
      <c r="AC30" s="56"/>
      <c r="AD30" s="122"/>
      <c r="AE30" s="56" t="s">
        <v>89</v>
      </c>
      <c r="AG30" s="28" t="s">
        <v>11</v>
      </c>
      <c r="AH30" s="28">
        <v>120</v>
      </c>
      <c r="AI30" s="28">
        <v>120</v>
      </c>
      <c r="AJ30" s="28">
        <v>260</v>
      </c>
      <c r="AK30" s="28">
        <v>260</v>
      </c>
      <c r="AL30" s="28">
        <v>260</v>
      </c>
      <c r="AM30" s="28">
        <v>260</v>
      </c>
      <c r="AN30" s="28">
        <v>500</v>
      </c>
      <c r="AO30" s="28">
        <v>500</v>
      </c>
      <c r="AP30" s="6">
        <v>700</v>
      </c>
      <c r="AQ30" s="6">
        <v>700</v>
      </c>
      <c r="AR30" s="6">
        <v>900</v>
      </c>
      <c r="AS30" s="6">
        <v>800</v>
      </c>
      <c r="AT30" s="13">
        <v>1000</v>
      </c>
      <c r="AU30" s="5">
        <v>1000</v>
      </c>
      <c r="AV30" s="28" t="s">
        <v>11</v>
      </c>
      <c r="AW30" s="28">
        <v>1100</v>
      </c>
      <c r="AX30" s="28">
        <v>1000</v>
      </c>
      <c r="AY30" s="28">
        <v>1200</v>
      </c>
      <c r="AZ30" s="28">
        <v>1000</v>
      </c>
      <c r="BA30" s="28">
        <v>1200</v>
      </c>
      <c r="BB30" s="28">
        <v>900</v>
      </c>
      <c r="BC30" s="28">
        <v>1000</v>
      </c>
      <c r="BD30" s="28">
        <v>800</v>
      </c>
      <c r="BE30" s="28">
        <v>1000</v>
      </c>
      <c r="BF30" s="28">
        <v>800</v>
      </c>
      <c r="BG30" s="5">
        <v>1000</v>
      </c>
      <c r="BH30" s="2">
        <v>800</v>
      </c>
      <c r="BI30" s="2">
        <v>1000</v>
      </c>
      <c r="BJ30" s="2">
        <v>800</v>
      </c>
      <c r="BK30" s="2">
        <v>1000</v>
      </c>
      <c r="BL30" s="13">
        <v>1000</v>
      </c>
      <c r="BM30" s="6">
        <v>1000</v>
      </c>
      <c r="BN30" s="6" t="s">
        <v>11</v>
      </c>
    </row>
    <row r="31" spans="2:67">
      <c r="B31" s="3" t="s">
        <v>12</v>
      </c>
      <c r="C31" s="3">
        <v>12</v>
      </c>
      <c r="D31" s="3">
        <v>3</v>
      </c>
      <c r="E31" s="3">
        <v>0.4</v>
      </c>
      <c r="F31" s="3"/>
      <c r="G31" s="3"/>
      <c r="H31" s="3">
        <v>2</v>
      </c>
      <c r="I31" s="3">
        <v>4.2</v>
      </c>
      <c r="J31" s="3"/>
      <c r="K31" s="3"/>
      <c r="L31" s="3">
        <v>0</v>
      </c>
      <c r="M31" s="3"/>
      <c r="N31" s="3">
        <v>0.2</v>
      </c>
      <c r="O31" s="32">
        <f t="shared" si="0"/>
        <v>21.799999999999997</v>
      </c>
      <c r="P31" s="32">
        <f t="shared" si="1"/>
        <v>21.799999999999997</v>
      </c>
      <c r="Q31" s="25">
        <v>7.5</v>
      </c>
      <c r="R31" s="25">
        <v>6.5</v>
      </c>
      <c r="S31" s="168" t="s">
        <v>12</v>
      </c>
      <c r="T31" s="145">
        <f t="shared" si="3"/>
        <v>7.2666666666666657</v>
      </c>
      <c r="U31" s="145">
        <f t="shared" si="4"/>
        <v>2.5</v>
      </c>
      <c r="V31" s="145">
        <f t="shared" si="2"/>
        <v>2.1666666666666665</v>
      </c>
      <c r="X31" s="63" t="s">
        <v>108</v>
      </c>
      <c r="Y31" s="63" t="str">
        <f>P26&amp;":"&amp;P27</f>
        <v>547:6441</v>
      </c>
      <c r="Z31" s="63">
        <f>P26/P27</f>
        <v>8.492470113336438E-2</v>
      </c>
      <c r="AA31" s="104"/>
      <c r="AB31" s="120" t="s">
        <v>181</v>
      </c>
      <c r="AC31" s="56"/>
      <c r="AD31" s="122"/>
      <c r="AE31" s="56" t="s">
        <v>90</v>
      </c>
      <c r="AG31" s="25" t="s">
        <v>12</v>
      </c>
      <c r="AH31" s="25">
        <v>0.5</v>
      </c>
      <c r="AI31" s="25">
        <v>0.5</v>
      </c>
      <c r="AJ31" s="25">
        <v>5</v>
      </c>
      <c r="AK31" s="25">
        <v>4.5</v>
      </c>
      <c r="AL31" s="25">
        <v>5</v>
      </c>
      <c r="AM31" s="25">
        <v>4.5</v>
      </c>
      <c r="AN31" s="25">
        <v>4.5</v>
      </c>
      <c r="AO31" s="25">
        <v>4.5</v>
      </c>
      <c r="AP31" s="8">
        <v>5.5</v>
      </c>
      <c r="AQ31" s="8">
        <v>5.5</v>
      </c>
      <c r="AR31" s="8">
        <v>5.5</v>
      </c>
      <c r="AS31" s="8">
        <v>5.5</v>
      </c>
      <c r="AT31" s="14">
        <v>7</v>
      </c>
      <c r="AU31" s="7">
        <v>7.5</v>
      </c>
      <c r="AV31" s="25" t="s">
        <v>12</v>
      </c>
      <c r="AW31" s="25">
        <v>8.5</v>
      </c>
      <c r="AX31" s="25">
        <v>8.5</v>
      </c>
      <c r="AY31" s="25">
        <v>10</v>
      </c>
      <c r="AZ31" s="25">
        <v>8.5</v>
      </c>
      <c r="BA31" s="25">
        <v>10</v>
      </c>
      <c r="BB31" s="25">
        <v>7</v>
      </c>
      <c r="BC31" s="25">
        <v>7.5</v>
      </c>
      <c r="BD31" s="25">
        <v>6.5</v>
      </c>
      <c r="BE31" s="25">
        <v>7.5</v>
      </c>
      <c r="BF31" s="25">
        <v>6.5</v>
      </c>
      <c r="BG31" s="7">
        <v>7.5</v>
      </c>
      <c r="BH31" s="3">
        <v>6.5</v>
      </c>
      <c r="BI31" s="3">
        <v>7.5</v>
      </c>
      <c r="BJ31" s="3">
        <v>6</v>
      </c>
      <c r="BK31" s="3">
        <v>7</v>
      </c>
      <c r="BL31" s="14">
        <v>6</v>
      </c>
      <c r="BM31" s="8">
        <v>7.5</v>
      </c>
      <c r="BN31" s="8" t="s">
        <v>12</v>
      </c>
    </row>
    <row r="32" spans="2:67">
      <c r="B32" s="2" t="s">
        <v>13</v>
      </c>
      <c r="C32" s="2">
        <v>4</v>
      </c>
      <c r="D32" s="2">
        <v>2</v>
      </c>
      <c r="E32" s="2">
        <v>0.2</v>
      </c>
      <c r="F32" s="2"/>
      <c r="G32" s="2"/>
      <c r="H32" s="2">
        <v>1.2</v>
      </c>
      <c r="I32" s="2">
        <v>3.2</v>
      </c>
      <c r="J32" s="2"/>
      <c r="K32" s="2"/>
      <c r="L32" s="2">
        <v>0</v>
      </c>
      <c r="M32" s="2"/>
      <c r="N32" s="2">
        <v>0.4</v>
      </c>
      <c r="O32" s="2">
        <f t="shared" si="0"/>
        <v>11.000000000000002</v>
      </c>
      <c r="P32" s="2">
        <f t="shared" si="1"/>
        <v>11.000000000000002</v>
      </c>
      <c r="Q32" s="28">
        <v>11</v>
      </c>
      <c r="R32" s="28">
        <v>8</v>
      </c>
      <c r="S32" s="167" t="s">
        <v>13</v>
      </c>
      <c r="T32" s="136">
        <f t="shared" si="3"/>
        <v>3.6666666666666674</v>
      </c>
      <c r="U32" s="136">
        <f t="shared" si="4"/>
        <v>3.6666666666666665</v>
      </c>
      <c r="V32" s="136">
        <f t="shared" si="2"/>
        <v>2.6666666666666665</v>
      </c>
      <c r="X32" s="63" t="s">
        <v>109</v>
      </c>
      <c r="Y32" s="63" t="str">
        <f>P33&amp;":"&amp;P32</f>
        <v>3.5:11</v>
      </c>
      <c r="Z32" s="63">
        <f>P33/P32</f>
        <v>0.31818181818181812</v>
      </c>
      <c r="AA32" s="104"/>
      <c r="AB32" s="120" t="s">
        <v>182</v>
      </c>
      <c r="AC32" s="56"/>
      <c r="AD32" s="124"/>
      <c r="AE32" s="56" t="s">
        <v>91</v>
      </c>
      <c r="AG32" s="28" t="s">
        <v>13</v>
      </c>
      <c r="AH32" s="28">
        <v>2</v>
      </c>
      <c r="AI32" s="28">
        <v>2</v>
      </c>
      <c r="AJ32" s="28">
        <v>3</v>
      </c>
      <c r="AK32" s="28">
        <v>3</v>
      </c>
      <c r="AL32" s="28">
        <v>3</v>
      </c>
      <c r="AM32" s="28">
        <v>3</v>
      </c>
      <c r="AN32" s="28">
        <v>3</v>
      </c>
      <c r="AO32" s="28">
        <v>3</v>
      </c>
      <c r="AP32" s="6">
        <v>4</v>
      </c>
      <c r="AQ32" s="6">
        <v>3</v>
      </c>
      <c r="AR32" s="6">
        <v>5</v>
      </c>
      <c r="AS32" s="6">
        <v>4</v>
      </c>
      <c r="AT32" s="13">
        <v>6</v>
      </c>
      <c r="AU32" s="5">
        <v>5</v>
      </c>
      <c r="AV32" s="28" t="s">
        <v>13</v>
      </c>
      <c r="AW32" s="28">
        <v>7</v>
      </c>
      <c r="AX32" s="28">
        <v>6</v>
      </c>
      <c r="AY32" s="28">
        <v>10</v>
      </c>
      <c r="AZ32" s="28">
        <v>8</v>
      </c>
      <c r="BA32" s="28">
        <v>12</v>
      </c>
      <c r="BB32" s="28">
        <v>8</v>
      </c>
      <c r="BC32" s="28">
        <v>11</v>
      </c>
      <c r="BD32" s="28">
        <v>8</v>
      </c>
      <c r="BE32" s="28">
        <v>11</v>
      </c>
      <c r="BF32" s="28">
        <v>8</v>
      </c>
      <c r="BG32" s="5">
        <v>11</v>
      </c>
      <c r="BH32" s="2">
        <v>8</v>
      </c>
      <c r="BI32" s="2">
        <v>11</v>
      </c>
      <c r="BJ32" s="2">
        <v>8</v>
      </c>
      <c r="BK32" s="2">
        <v>9</v>
      </c>
      <c r="BL32" s="13">
        <v>7</v>
      </c>
      <c r="BM32" s="6">
        <v>10</v>
      </c>
      <c r="BN32" s="6" t="s">
        <v>13</v>
      </c>
    </row>
    <row r="33" spans="2:66">
      <c r="B33" s="3" t="s">
        <v>14</v>
      </c>
      <c r="C33" s="3">
        <v>1.2</v>
      </c>
      <c r="D33" s="3">
        <v>0.9</v>
      </c>
      <c r="E33" s="3">
        <v>0.08</v>
      </c>
      <c r="F33" s="3"/>
      <c r="G33" s="3"/>
      <c r="H33" s="3">
        <v>0.34</v>
      </c>
      <c r="I33" s="3">
        <v>0.98</v>
      </c>
      <c r="J33" s="3"/>
      <c r="K33" s="3"/>
      <c r="L33" s="3">
        <v>0</v>
      </c>
      <c r="M33" s="3"/>
      <c r="N33" s="3" t="s">
        <v>379</v>
      </c>
      <c r="O33" s="32">
        <f t="shared" si="0"/>
        <v>3.5</v>
      </c>
      <c r="P33" s="32">
        <f t="shared" si="1"/>
        <v>3.5</v>
      </c>
      <c r="Q33" s="25">
        <v>0.9</v>
      </c>
      <c r="R33" s="25">
        <v>0.7</v>
      </c>
      <c r="S33" s="168" t="s">
        <v>14</v>
      </c>
      <c r="T33" s="145">
        <f t="shared" si="3"/>
        <v>1.1666666666666667</v>
      </c>
      <c r="U33" s="145">
        <f t="shared" si="4"/>
        <v>0.3</v>
      </c>
      <c r="V33" s="145">
        <f t="shared" si="2"/>
        <v>0.23333333333333331</v>
      </c>
      <c r="X33" s="63" t="s">
        <v>332</v>
      </c>
      <c r="Y33" s="63" t="s">
        <v>340</v>
      </c>
      <c r="Z33" s="63" t="s">
        <v>340</v>
      </c>
      <c r="AA33" s="122"/>
      <c r="AB33" s="125"/>
      <c r="AC33" s="56"/>
      <c r="AD33" s="122"/>
      <c r="AE33" s="56" t="s">
        <v>199</v>
      </c>
      <c r="AG33" s="25" t="s">
        <v>14</v>
      </c>
      <c r="AH33" s="25">
        <v>0.3</v>
      </c>
      <c r="AI33" s="25">
        <v>0.3</v>
      </c>
      <c r="AJ33" s="25">
        <v>0.3</v>
      </c>
      <c r="AK33" s="25">
        <v>0.3</v>
      </c>
      <c r="AL33" s="25">
        <v>0.3</v>
      </c>
      <c r="AM33" s="25">
        <v>0.3</v>
      </c>
      <c r="AN33" s="25">
        <v>0.3</v>
      </c>
      <c r="AO33" s="25">
        <v>0.3</v>
      </c>
      <c r="AP33" s="8">
        <v>0.4</v>
      </c>
      <c r="AQ33" s="8">
        <v>0.3</v>
      </c>
      <c r="AR33" s="8">
        <v>0.4</v>
      </c>
      <c r="AS33" s="8">
        <v>0.4</v>
      </c>
      <c r="AT33" s="14">
        <v>0.5</v>
      </c>
      <c r="AU33" s="7">
        <v>0.5</v>
      </c>
      <c r="AV33" s="25" t="s">
        <v>14</v>
      </c>
      <c r="AW33" s="25">
        <v>0.6</v>
      </c>
      <c r="AX33" s="25">
        <v>0.6</v>
      </c>
      <c r="AY33" s="25">
        <v>0.8</v>
      </c>
      <c r="AZ33" s="25">
        <v>0.8</v>
      </c>
      <c r="BA33" s="25">
        <v>0.9</v>
      </c>
      <c r="BB33" s="25">
        <v>0.7</v>
      </c>
      <c r="BC33" s="25">
        <v>0.9</v>
      </c>
      <c r="BD33" s="25">
        <v>0.7</v>
      </c>
      <c r="BE33" s="25">
        <v>0.9</v>
      </c>
      <c r="BF33" s="25">
        <v>0.7</v>
      </c>
      <c r="BG33" s="7">
        <v>0.9</v>
      </c>
      <c r="BH33" s="3">
        <v>0.7</v>
      </c>
      <c r="BI33" s="3">
        <v>0.9</v>
      </c>
      <c r="BJ33" s="3">
        <v>0.7</v>
      </c>
      <c r="BK33" s="3">
        <v>0.9</v>
      </c>
      <c r="BL33" s="14">
        <v>0.7</v>
      </c>
      <c r="BM33" s="8">
        <v>1</v>
      </c>
      <c r="BN33" s="8" t="s">
        <v>14</v>
      </c>
    </row>
    <row r="34" spans="2:66">
      <c r="B34" s="2" t="s">
        <v>15</v>
      </c>
      <c r="C34" s="2" t="s">
        <v>396</v>
      </c>
      <c r="D34" s="2">
        <v>2.6</v>
      </c>
      <c r="E34" s="2">
        <v>0.15</v>
      </c>
      <c r="F34" s="2"/>
      <c r="G34" s="2"/>
      <c r="H34" s="2">
        <v>0.5</v>
      </c>
      <c r="I34" s="2">
        <v>2.64</v>
      </c>
      <c r="J34" s="2"/>
      <c r="K34" s="2"/>
      <c r="L34" s="2">
        <v>0</v>
      </c>
      <c r="M34" s="2"/>
      <c r="N34" s="2">
        <v>0.02</v>
      </c>
      <c r="O34" s="2">
        <f t="shared" si="0"/>
        <v>5.91</v>
      </c>
      <c r="P34" s="2">
        <f t="shared" si="1"/>
        <v>5.91</v>
      </c>
      <c r="Q34" s="28">
        <v>4</v>
      </c>
      <c r="R34" s="28">
        <v>3.5</v>
      </c>
      <c r="S34" s="167" t="s">
        <v>15</v>
      </c>
      <c r="T34" s="136">
        <f t="shared" si="3"/>
        <v>1.97</v>
      </c>
      <c r="U34" s="136">
        <f t="shared" si="4"/>
        <v>1.3333333333333333</v>
      </c>
      <c r="V34" s="136">
        <f t="shared" si="2"/>
        <v>1.1666666666666667</v>
      </c>
      <c r="X34" s="63" t="s">
        <v>301</v>
      </c>
      <c r="Y34" s="63" t="str">
        <f>P65&amp;":"&amp;P23</f>
        <v>253.2:60.4</v>
      </c>
      <c r="Z34" s="63">
        <f>P65/P23</f>
        <v>4.1920529801324502</v>
      </c>
      <c r="AA34" s="104"/>
      <c r="AB34" s="120" t="s">
        <v>183</v>
      </c>
      <c r="AC34" s="56"/>
      <c r="AD34" s="122"/>
      <c r="AE34" s="299" t="s">
        <v>360</v>
      </c>
      <c r="AG34" s="28" t="s">
        <v>15</v>
      </c>
      <c r="AH34" s="28">
        <v>0.01</v>
      </c>
      <c r="AI34" s="28">
        <v>0.01</v>
      </c>
      <c r="AJ34" s="28">
        <v>0.5</v>
      </c>
      <c r="AK34" s="28">
        <v>0.5</v>
      </c>
      <c r="AL34" s="28">
        <v>0.5</v>
      </c>
      <c r="AM34" s="28">
        <v>0.5</v>
      </c>
      <c r="AN34" s="28">
        <v>1.5</v>
      </c>
      <c r="AO34" s="28">
        <v>1.5</v>
      </c>
      <c r="AP34" s="6">
        <v>1.5</v>
      </c>
      <c r="AQ34" s="6">
        <v>1.5</v>
      </c>
      <c r="AR34" s="6">
        <v>2</v>
      </c>
      <c r="AS34" s="6">
        <v>2</v>
      </c>
      <c r="AT34" s="13">
        <v>2.5</v>
      </c>
      <c r="AU34" s="5">
        <v>2.5</v>
      </c>
      <c r="AV34" s="28" t="s">
        <v>15</v>
      </c>
      <c r="AW34" s="28">
        <v>3</v>
      </c>
      <c r="AX34" s="28">
        <v>3</v>
      </c>
      <c r="AY34" s="28">
        <v>4</v>
      </c>
      <c r="AZ34" s="28">
        <v>4</v>
      </c>
      <c r="BA34" s="28">
        <v>4.5</v>
      </c>
      <c r="BB34" s="28">
        <v>3.5</v>
      </c>
      <c r="BC34" s="28">
        <v>4</v>
      </c>
      <c r="BD34" s="28">
        <v>3.5</v>
      </c>
      <c r="BE34" s="28">
        <v>4</v>
      </c>
      <c r="BF34" s="28">
        <v>3.5</v>
      </c>
      <c r="BG34" s="5">
        <v>4</v>
      </c>
      <c r="BH34" s="2">
        <v>3.5</v>
      </c>
      <c r="BI34" s="2">
        <v>4</v>
      </c>
      <c r="BJ34" s="2">
        <v>3.5</v>
      </c>
      <c r="BK34" s="2">
        <v>4</v>
      </c>
      <c r="BL34" s="13">
        <v>3.5</v>
      </c>
      <c r="BM34" s="6">
        <v>4</v>
      </c>
      <c r="BN34" s="6" t="s">
        <v>15</v>
      </c>
    </row>
    <row r="35" spans="2:66">
      <c r="B35" s="3" t="s">
        <v>16</v>
      </c>
      <c r="C35" s="3" t="s">
        <v>396</v>
      </c>
      <c r="D35" s="3">
        <v>0</v>
      </c>
      <c r="E35" s="3" t="s">
        <v>396</v>
      </c>
      <c r="F35" s="3"/>
      <c r="G35" s="3"/>
      <c r="H35" s="3">
        <v>0</v>
      </c>
      <c r="I35" s="3">
        <v>0</v>
      </c>
      <c r="J35" s="3"/>
      <c r="K35" s="3"/>
      <c r="L35" s="3">
        <v>200</v>
      </c>
      <c r="M35" s="3"/>
      <c r="N35" s="3" t="s">
        <v>379</v>
      </c>
      <c r="O35" s="32">
        <f t="shared" si="0"/>
        <v>200</v>
      </c>
      <c r="P35" s="32">
        <f t="shared" si="1"/>
        <v>200</v>
      </c>
      <c r="Q35" s="25">
        <v>130</v>
      </c>
      <c r="R35" s="25">
        <v>130</v>
      </c>
      <c r="S35" s="168" t="s">
        <v>16</v>
      </c>
      <c r="T35" s="145">
        <f t="shared" si="3"/>
        <v>66.666666666666671</v>
      </c>
      <c r="U35" s="145">
        <f t="shared" si="4"/>
        <v>43.333333333333336</v>
      </c>
      <c r="V35" s="145">
        <f t="shared" si="2"/>
        <v>43.333333333333336</v>
      </c>
      <c r="X35" s="63" t="s">
        <v>110</v>
      </c>
      <c r="Y35" s="63" t="str">
        <f>P61&amp;":"&amp;P62</f>
        <v>6.7:30.2</v>
      </c>
      <c r="Z35" s="63">
        <f>P61/P62</f>
        <v>0.22185430463576161</v>
      </c>
      <c r="AA35" s="104"/>
      <c r="AB35" s="120" t="s">
        <v>184</v>
      </c>
      <c r="AC35" s="56"/>
      <c r="AD35" s="122"/>
      <c r="AE35" s="298"/>
      <c r="AG35" s="25" t="s">
        <v>16</v>
      </c>
      <c r="AH35" s="25">
        <v>100</v>
      </c>
      <c r="AI35" s="25">
        <v>100</v>
      </c>
      <c r="AJ35" s="25">
        <v>130</v>
      </c>
      <c r="AK35" s="25">
        <v>130</v>
      </c>
      <c r="AL35" s="25">
        <v>130</v>
      </c>
      <c r="AM35" s="25">
        <v>130</v>
      </c>
      <c r="AN35" s="25">
        <v>50</v>
      </c>
      <c r="AO35" s="25">
        <v>50</v>
      </c>
      <c r="AP35" s="8">
        <v>60</v>
      </c>
      <c r="AQ35" s="8">
        <v>60</v>
      </c>
      <c r="AR35" s="8">
        <v>75</v>
      </c>
      <c r="AS35" s="8">
        <v>75</v>
      </c>
      <c r="AT35" s="14">
        <v>90</v>
      </c>
      <c r="AU35" s="7">
        <v>90</v>
      </c>
      <c r="AV35" s="25" t="s">
        <v>16</v>
      </c>
      <c r="AW35" s="25">
        <v>110</v>
      </c>
      <c r="AX35" s="25">
        <v>110</v>
      </c>
      <c r="AY35" s="25">
        <v>140</v>
      </c>
      <c r="AZ35" s="25">
        <v>140</v>
      </c>
      <c r="BA35" s="25">
        <v>140</v>
      </c>
      <c r="BB35" s="25">
        <v>140</v>
      </c>
      <c r="BC35" s="25">
        <v>130</v>
      </c>
      <c r="BD35" s="25">
        <v>130</v>
      </c>
      <c r="BE35" s="25">
        <v>130</v>
      </c>
      <c r="BF35" s="25">
        <v>130</v>
      </c>
      <c r="BG35" s="7">
        <v>130</v>
      </c>
      <c r="BH35" s="3">
        <v>130</v>
      </c>
      <c r="BI35" s="3">
        <v>130</v>
      </c>
      <c r="BJ35" s="3">
        <v>130</v>
      </c>
      <c r="BK35" s="3">
        <v>130</v>
      </c>
      <c r="BL35" s="14">
        <v>130</v>
      </c>
      <c r="BM35" s="8">
        <v>130</v>
      </c>
      <c r="BN35" s="8" t="s">
        <v>16</v>
      </c>
    </row>
    <row r="36" spans="2:66">
      <c r="B36" s="2" t="s">
        <v>17</v>
      </c>
      <c r="C36" s="2" t="s">
        <v>396</v>
      </c>
      <c r="D36" s="2">
        <v>10</v>
      </c>
      <c r="E36" s="2" t="s">
        <v>396</v>
      </c>
      <c r="F36" s="2"/>
      <c r="G36" s="2"/>
      <c r="H36" s="2">
        <v>5</v>
      </c>
      <c r="I36" s="2">
        <v>6</v>
      </c>
      <c r="J36" s="2"/>
      <c r="K36" s="2"/>
      <c r="L36" s="2">
        <v>0</v>
      </c>
      <c r="M36" s="2"/>
      <c r="N36" s="2" t="s">
        <v>379</v>
      </c>
      <c r="O36" s="2">
        <f t="shared" si="0"/>
        <v>21</v>
      </c>
      <c r="P36" s="2">
        <f t="shared" si="1"/>
        <v>21</v>
      </c>
      <c r="Q36" s="28">
        <v>30</v>
      </c>
      <c r="R36" s="28">
        <v>25</v>
      </c>
      <c r="S36" s="167" t="s">
        <v>17</v>
      </c>
      <c r="T36" s="136">
        <f t="shared" si="3"/>
        <v>7</v>
      </c>
      <c r="U36" s="136">
        <f t="shared" si="4"/>
        <v>10</v>
      </c>
      <c r="V36" s="136">
        <f t="shared" si="2"/>
        <v>8.3333333333333339</v>
      </c>
      <c r="X36" s="63" t="s">
        <v>111</v>
      </c>
      <c r="Y36" s="63" t="str">
        <f>P25&amp;":"&amp;P63</f>
        <v>310.5:37.2</v>
      </c>
      <c r="Z36" s="63">
        <f>P25/P63</f>
        <v>8.3467741935483879</v>
      </c>
      <c r="AA36" s="104"/>
      <c r="AB36" s="126" t="s">
        <v>185</v>
      </c>
      <c r="AC36" s="127"/>
      <c r="AD36" s="128"/>
      <c r="AE36" s="298"/>
      <c r="AG36" s="28" t="s">
        <v>17</v>
      </c>
      <c r="AH36" s="28">
        <v>15</v>
      </c>
      <c r="AI36" s="28">
        <v>15</v>
      </c>
      <c r="AJ36" s="28">
        <v>15</v>
      </c>
      <c r="AK36" s="28">
        <v>15</v>
      </c>
      <c r="AL36" s="28">
        <v>15</v>
      </c>
      <c r="AM36" s="28">
        <v>15</v>
      </c>
      <c r="AN36" s="28">
        <v>10</v>
      </c>
      <c r="AO36" s="28">
        <v>10</v>
      </c>
      <c r="AP36" s="6">
        <v>15</v>
      </c>
      <c r="AQ36" s="6">
        <v>10</v>
      </c>
      <c r="AR36" s="6">
        <v>15</v>
      </c>
      <c r="AS36" s="6">
        <v>15</v>
      </c>
      <c r="AT36" s="13">
        <v>20</v>
      </c>
      <c r="AU36" s="5">
        <v>20</v>
      </c>
      <c r="AV36" s="28" t="s">
        <v>17</v>
      </c>
      <c r="AW36" s="28">
        <v>25</v>
      </c>
      <c r="AX36" s="28">
        <v>25</v>
      </c>
      <c r="AY36" s="28">
        <v>30</v>
      </c>
      <c r="AZ36" s="28">
        <v>30</v>
      </c>
      <c r="BA36" s="28">
        <v>35</v>
      </c>
      <c r="BB36" s="28">
        <v>25</v>
      </c>
      <c r="BC36" s="28">
        <v>30</v>
      </c>
      <c r="BD36" s="28">
        <v>25</v>
      </c>
      <c r="BE36" s="28">
        <v>30</v>
      </c>
      <c r="BF36" s="28">
        <v>25</v>
      </c>
      <c r="BG36" s="5">
        <v>30</v>
      </c>
      <c r="BH36" s="2">
        <v>25</v>
      </c>
      <c r="BI36" s="2">
        <v>30</v>
      </c>
      <c r="BJ36" s="2">
        <v>25</v>
      </c>
      <c r="BK36" s="2">
        <v>30</v>
      </c>
      <c r="BL36" s="13">
        <v>25</v>
      </c>
      <c r="BM36" s="6">
        <v>30</v>
      </c>
      <c r="BN36" s="6" t="s">
        <v>17</v>
      </c>
    </row>
    <row r="37" spans="2:66">
      <c r="B37" s="3" t="s">
        <v>18</v>
      </c>
      <c r="C37" s="3" t="s">
        <v>396</v>
      </c>
      <c r="D37" s="3">
        <v>0</v>
      </c>
      <c r="E37" s="3" t="s">
        <v>396</v>
      </c>
      <c r="F37" s="3"/>
      <c r="G37" s="3"/>
      <c r="H37" s="3">
        <v>1</v>
      </c>
      <c r="I37" s="3">
        <v>4</v>
      </c>
      <c r="J37" s="3"/>
      <c r="K37" s="3"/>
      <c r="L37" s="3">
        <v>0</v>
      </c>
      <c r="M37" s="3"/>
      <c r="N37" s="3" t="s">
        <v>379</v>
      </c>
      <c r="O37" s="32">
        <f t="shared" si="0"/>
        <v>5</v>
      </c>
      <c r="P37" s="32">
        <f t="shared" si="1"/>
        <v>5</v>
      </c>
      <c r="Q37" s="25">
        <v>10</v>
      </c>
      <c r="R37" s="25">
        <v>10</v>
      </c>
      <c r="S37" s="168" t="s">
        <v>18</v>
      </c>
      <c r="T37" s="145">
        <f t="shared" si="3"/>
        <v>1.6666666666666667</v>
      </c>
      <c r="U37" s="145">
        <f t="shared" si="4"/>
        <v>3.3333333333333335</v>
      </c>
      <c r="V37" s="145">
        <f t="shared" si="2"/>
        <v>3.3333333333333335</v>
      </c>
      <c r="X37" s="62"/>
      <c r="Y37" s="63"/>
      <c r="Z37" s="63"/>
      <c r="AA37" s="56"/>
      <c r="AB37" s="56"/>
      <c r="AC37" s="56"/>
      <c r="AD37" s="56"/>
      <c r="AE37" s="298"/>
      <c r="AG37" s="25" t="s">
        <v>18</v>
      </c>
      <c r="AH37" s="25">
        <v>0.8</v>
      </c>
      <c r="AI37" s="25">
        <v>0.8</v>
      </c>
      <c r="AJ37" s="25">
        <v>1</v>
      </c>
      <c r="AK37" s="25">
        <v>1</v>
      </c>
      <c r="AL37" s="25">
        <v>1</v>
      </c>
      <c r="AM37" s="25">
        <v>1</v>
      </c>
      <c r="AN37" s="25" t="s">
        <v>286</v>
      </c>
      <c r="AO37" s="25" t="s">
        <v>286</v>
      </c>
      <c r="AP37" s="8" t="s">
        <v>286</v>
      </c>
      <c r="AQ37" s="8" t="s">
        <v>286</v>
      </c>
      <c r="AR37" s="8" t="s">
        <v>286</v>
      </c>
      <c r="AS37" s="8" t="s">
        <v>286</v>
      </c>
      <c r="AT37" s="14" t="s">
        <v>286</v>
      </c>
      <c r="AU37" s="7" t="s">
        <v>286</v>
      </c>
      <c r="AV37" s="25" t="s">
        <v>18</v>
      </c>
      <c r="AW37" s="25" t="s">
        <v>286</v>
      </c>
      <c r="AX37" s="25" t="s">
        <v>286</v>
      </c>
      <c r="AY37" s="25" t="s">
        <v>286</v>
      </c>
      <c r="AZ37" s="25" t="s">
        <v>286</v>
      </c>
      <c r="BA37" s="25" t="s">
        <v>286</v>
      </c>
      <c r="BB37" s="25" t="s">
        <v>286</v>
      </c>
      <c r="BC37" s="25">
        <v>10</v>
      </c>
      <c r="BD37" s="25">
        <v>10</v>
      </c>
      <c r="BE37" s="25">
        <v>10</v>
      </c>
      <c r="BF37" s="25">
        <v>10</v>
      </c>
      <c r="BG37" s="7">
        <v>10</v>
      </c>
      <c r="BH37" s="3">
        <v>10</v>
      </c>
      <c r="BI37" s="3">
        <v>10</v>
      </c>
      <c r="BJ37" s="3">
        <v>10</v>
      </c>
      <c r="BK37" s="3">
        <v>10</v>
      </c>
      <c r="BL37" s="14">
        <v>10</v>
      </c>
      <c r="BM37" s="8">
        <v>10</v>
      </c>
      <c r="BN37" s="8" t="s">
        <v>18</v>
      </c>
    </row>
    <row r="38" spans="2:66">
      <c r="B38" s="2" t="s">
        <v>19</v>
      </c>
      <c r="C38" s="2" t="s">
        <v>396</v>
      </c>
      <c r="D38" s="2">
        <v>70</v>
      </c>
      <c r="E38" s="2" t="s">
        <v>396</v>
      </c>
      <c r="F38" s="2"/>
      <c r="G38" s="2"/>
      <c r="H38" s="2">
        <v>22</v>
      </c>
      <c r="I38" s="2">
        <v>24</v>
      </c>
      <c r="J38" s="2"/>
      <c r="K38" s="2"/>
      <c r="L38" s="2">
        <v>0</v>
      </c>
      <c r="M38" s="2"/>
      <c r="N38" s="2">
        <v>8</v>
      </c>
      <c r="O38" s="2">
        <f t="shared" si="0"/>
        <v>124</v>
      </c>
      <c r="P38" s="2">
        <f t="shared" si="1"/>
        <v>124</v>
      </c>
      <c r="Q38" s="28">
        <v>30</v>
      </c>
      <c r="R38" s="28">
        <v>25</v>
      </c>
      <c r="S38" s="167" t="s">
        <v>19</v>
      </c>
      <c r="T38" s="136">
        <f t="shared" si="3"/>
        <v>41.333333333333336</v>
      </c>
      <c r="U38" s="136">
        <f t="shared" si="4"/>
        <v>10</v>
      </c>
      <c r="V38" s="136">
        <f t="shared" si="2"/>
        <v>8.3333333333333339</v>
      </c>
      <c r="X38" s="56" t="s">
        <v>119</v>
      </c>
      <c r="Y38" s="56">
        <f>P67</f>
        <v>0</v>
      </c>
      <c r="Z38" s="63"/>
      <c r="AA38" s="56"/>
      <c r="AB38" s="90" t="s">
        <v>134</v>
      </c>
      <c r="AC38" s="56"/>
      <c r="AD38" s="56"/>
      <c r="AE38" s="88"/>
      <c r="AF38" s="24"/>
      <c r="AG38" s="28" t="s">
        <v>19</v>
      </c>
      <c r="AH38" s="28">
        <v>2</v>
      </c>
      <c r="AI38" s="28">
        <v>2</v>
      </c>
      <c r="AJ38" s="28">
        <v>3</v>
      </c>
      <c r="AK38" s="28">
        <v>3</v>
      </c>
      <c r="AL38" s="28">
        <v>3</v>
      </c>
      <c r="AM38" s="28">
        <v>3</v>
      </c>
      <c r="AN38" s="28" t="s">
        <v>286</v>
      </c>
      <c r="AO38" s="28" t="s">
        <v>286</v>
      </c>
      <c r="AP38" s="6" t="s">
        <v>286</v>
      </c>
      <c r="AQ38" s="6" t="s">
        <v>286</v>
      </c>
      <c r="AR38" s="6" t="s">
        <v>286</v>
      </c>
      <c r="AS38" s="6" t="s">
        <v>286</v>
      </c>
      <c r="AT38" s="13" t="s">
        <v>286</v>
      </c>
      <c r="AU38" s="5" t="s">
        <v>286</v>
      </c>
      <c r="AV38" s="28" t="s">
        <v>19</v>
      </c>
      <c r="AW38" s="28">
        <v>20</v>
      </c>
      <c r="AX38" s="28">
        <v>20</v>
      </c>
      <c r="AY38" s="28">
        <v>25</v>
      </c>
      <c r="AZ38" s="28">
        <v>25</v>
      </c>
      <c r="BA38" s="28">
        <v>30</v>
      </c>
      <c r="BB38" s="28">
        <v>25</v>
      </c>
      <c r="BC38" s="28">
        <v>30</v>
      </c>
      <c r="BD38" s="28">
        <v>25</v>
      </c>
      <c r="BE38" s="28">
        <v>30</v>
      </c>
      <c r="BF38" s="28">
        <v>25</v>
      </c>
      <c r="BG38" s="5">
        <v>30</v>
      </c>
      <c r="BH38" s="2">
        <v>25</v>
      </c>
      <c r="BI38" s="2">
        <v>30</v>
      </c>
      <c r="BJ38" s="2">
        <v>25</v>
      </c>
      <c r="BK38" s="2">
        <v>25</v>
      </c>
      <c r="BL38" s="13">
        <v>20</v>
      </c>
      <c r="BM38" s="6">
        <v>30</v>
      </c>
      <c r="BN38" s="6" t="s">
        <v>19</v>
      </c>
    </row>
    <row r="39" spans="2:66">
      <c r="B39" s="3" t="s">
        <v>232</v>
      </c>
      <c r="C39" s="3">
        <v>0</v>
      </c>
      <c r="D39" s="3">
        <v>560</v>
      </c>
      <c r="E39" s="3">
        <v>9500</v>
      </c>
      <c r="F39" s="3"/>
      <c r="G39" s="3"/>
      <c r="H39" s="3"/>
      <c r="I39" s="3">
        <v>2</v>
      </c>
      <c r="J39" s="3"/>
      <c r="K39" s="3"/>
      <c r="L39" s="3">
        <v>0</v>
      </c>
      <c r="M39" s="3"/>
      <c r="N39" s="3" t="s">
        <v>379</v>
      </c>
      <c r="O39" s="32">
        <f t="shared" si="0"/>
        <v>10062</v>
      </c>
      <c r="P39" s="32">
        <f t="shared" si="1"/>
        <v>10062</v>
      </c>
      <c r="Q39" s="25"/>
      <c r="R39" s="25"/>
      <c r="S39" s="168" t="s">
        <v>231</v>
      </c>
      <c r="T39" s="145">
        <f t="shared" si="3"/>
        <v>3354</v>
      </c>
      <c r="U39" s="145">
        <f t="shared" si="4"/>
        <v>0</v>
      </c>
      <c r="V39" s="145">
        <f t="shared" si="2"/>
        <v>0</v>
      </c>
      <c r="X39" s="56" t="s">
        <v>117</v>
      </c>
      <c r="Y39" s="56">
        <f>P66</f>
        <v>0</v>
      </c>
      <c r="Z39" s="63"/>
      <c r="AA39" s="56"/>
      <c r="AB39" s="89" t="s">
        <v>135</v>
      </c>
      <c r="AC39" s="56"/>
      <c r="AD39" s="56"/>
      <c r="AE39" s="56"/>
      <c r="AF39" s="24"/>
      <c r="AG39" s="25" t="s">
        <v>303</v>
      </c>
      <c r="AH39" s="25"/>
      <c r="AI39" s="25"/>
      <c r="AJ39" s="25"/>
      <c r="AK39" s="25"/>
      <c r="AL39" s="25"/>
      <c r="AM39" s="25"/>
      <c r="AN39" s="25"/>
      <c r="AO39" s="25"/>
      <c r="AP39" s="8"/>
      <c r="AQ39" s="8"/>
      <c r="AR39" s="8"/>
      <c r="AS39" s="8"/>
      <c r="AT39" s="14"/>
      <c r="AU39" s="7"/>
      <c r="AV39" s="25" t="s">
        <v>287</v>
      </c>
      <c r="AW39" s="25"/>
      <c r="AX39" s="25"/>
      <c r="AY39" s="25"/>
      <c r="AZ39" s="25"/>
      <c r="BA39" s="25"/>
      <c r="BB39" s="25"/>
      <c r="BC39" s="25"/>
      <c r="BD39" s="25"/>
      <c r="BE39" s="25"/>
      <c r="BF39" s="25"/>
      <c r="BG39" s="7"/>
      <c r="BH39" s="3"/>
      <c r="BI39" s="3"/>
      <c r="BJ39" s="3"/>
      <c r="BK39" s="3"/>
      <c r="BL39" s="14"/>
      <c r="BM39" s="8"/>
      <c r="BN39" s="8" t="s">
        <v>287</v>
      </c>
    </row>
    <row r="40" spans="2:66">
      <c r="B40" s="2" t="s">
        <v>20</v>
      </c>
      <c r="C40" s="2">
        <v>0</v>
      </c>
      <c r="D40" s="2">
        <v>50</v>
      </c>
      <c r="E40" s="2">
        <v>780</v>
      </c>
      <c r="F40" s="2"/>
      <c r="G40" s="2"/>
      <c r="H40" s="2">
        <v>0</v>
      </c>
      <c r="I40" s="2" t="s">
        <v>380</v>
      </c>
      <c r="J40" s="2"/>
      <c r="K40" s="2"/>
      <c r="L40" s="2">
        <v>2</v>
      </c>
      <c r="M40" s="2"/>
      <c r="N40" s="2" t="s">
        <v>379</v>
      </c>
      <c r="O40" s="2">
        <f t="shared" si="0"/>
        <v>832</v>
      </c>
      <c r="P40" s="2">
        <f t="shared" si="1"/>
        <v>832</v>
      </c>
      <c r="Q40" s="28">
        <v>850</v>
      </c>
      <c r="R40" s="28">
        <v>650</v>
      </c>
      <c r="S40" s="167" t="s">
        <v>229</v>
      </c>
      <c r="T40" s="136">
        <f t="shared" si="3"/>
        <v>277.33333333333331</v>
      </c>
      <c r="U40" s="136">
        <f t="shared" si="4"/>
        <v>283.33333333333331</v>
      </c>
      <c r="V40" s="136">
        <f t="shared" si="2"/>
        <v>216.66666666666666</v>
      </c>
      <c r="X40" s="56" t="s">
        <v>120</v>
      </c>
      <c r="Y40" s="56" t="s">
        <v>122</v>
      </c>
      <c r="Z40" s="79"/>
      <c r="AA40" s="56"/>
      <c r="AB40" s="69" t="s">
        <v>127</v>
      </c>
      <c r="AC40" s="56"/>
      <c r="AD40" s="56"/>
      <c r="AE40" s="56"/>
      <c r="AF40" s="24"/>
      <c r="AG40" s="28" t="s">
        <v>288</v>
      </c>
      <c r="AH40" s="28">
        <v>300</v>
      </c>
      <c r="AI40" s="28">
        <v>300</v>
      </c>
      <c r="AJ40" s="28">
        <v>400</v>
      </c>
      <c r="AK40" s="28">
        <v>400</v>
      </c>
      <c r="AL40" s="28">
        <v>400</v>
      </c>
      <c r="AM40" s="28">
        <v>400</v>
      </c>
      <c r="AN40" s="28">
        <v>400</v>
      </c>
      <c r="AO40" s="28">
        <v>350</v>
      </c>
      <c r="AP40" s="6">
        <v>450</v>
      </c>
      <c r="AQ40" s="6">
        <v>500</v>
      </c>
      <c r="AR40" s="6">
        <v>400</v>
      </c>
      <c r="AS40" s="6">
        <v>400</v>
      </c>
      <c r="AT40" s="13">
        <v>500</v>
      </c>
      <c r="AU40" s="5">
        <v>500</v>
      </c>
      <c r="AV40" s="28" t="s">
        <v>288</v>
      </c>
      <c r="AW40" s="28">
        <v>600</v>
      </c>
      <c r="AX40" s="28">
        <v>600</v>
      </c>
      <c r="AY40" s="28">
        <v>800</v>
      </c>
      <c r="AZ40" s="28">
        <v>700</v>
      </c>
      <c r="BA40" s="28">
        <v>900</v>
      </c>
      <c r="BB40" s="28">
        <v>650</v>
      </c>
      <c r="BC40" s="28">
        <v>850</v>
      </c>
      <c r="BD40" s="28">
        <v>650</v>
      </c>
      <c r="BE40" s="28">
        <v>900</v>
      </c>
      <c r="BF40" s="28">
        <v>700</v>
      </c>
      <c r="BG40" s="5">
        <v>900</v>
      </c>
      <c r="BH40" s="2">
        <v>700</v>
      </c>
      <c r="BI40" s="2">
        <v>850</v>
      </c>
      <c r="BJ40" s="2">
        <v>700</v>
      </c>
      <c r="BK40" s="2">
        <v>800</v>
      </c>
      <c r="BL40" s="13">
        <v>650</v>
      </c>
      <c r="BM40" s="6">
        <v>900</v>
      </c>
      <c r="BN40" s="6" t="s">
        <v>288</v>
      </c>
    </row>
    <row r="41" spans="2:66">
      <c r="B41" s="3" t="s">
        <v>21</v>
      </c>
      <c r="C41" s="3">
        <v>0</v>
      </c>
      <c r="D41" s="3">
        <v>0</v>
      </c>
      <c r="E41" s="3">
        <v>0</v>
      </c>
      <c r="F41" s="3"/>
      <c r="G41" s="3"/>
      <c r="H41" s="3">
        <v>0</v>
      </c>
      <c r="I41" s="3">
        <v>0</v>
      </c>
      <c r="J41" s="3"/>
      <c r="K41" s="3"/>
      <c r="L41" s="3">
        <v>0</v>
      </c>
      <c r="M41" s="3">
        <v>8.5</v>
      </c>
      <c r="N41" s="3">
        <v>0</v>
      </c>
      <c r="O41" s="32">
        <f t="shared" si="0"/>
        <v>8.5</v>
      </c>
      <c r="P41" s="32">
        <f t="shared" si="1"/>
        <v>8.5</v>
      </c>
      <c r="Q41" s="25">
        <v>8.5</v>
      </c>
      <c r="R41" s="25">
        <v>8.5</v>
      </c>
      <c r="S41" s="168" t="s">
        <v>21</v>
      </c>
      <c r="T41" s="145">
        <f t="shared" si="3"/>
        <v>2.8333333333333335</v>
      </c>
      <c r="U41" s="145">
        <f t="shared" si="4"/>
        <v>2.8333333333333335</v>
      </c>
      <c r="V41" s="145">
        <f t="shared" si="2"/>
        <v>2.8333333333333335</v>
      </c>
      <c r="X41" s="56" t="s">
        <v>118</v>
      </c>
      <c r="Y41" s="56" t="s">
        <v>121</v>
      </c>
      <c r="Z41" s="79"/>
      <c r="AA41" s="56"/>
      <c r="AB41" s="69"/>
      <c r="AC41" s="56"/>
      <c r="AD41" s="56"/>
      <c r="AE41" s="56"/>
      <c r="AF41" s="24"/>
      <c r="AG41" s="25" t="s">
        <v>21</v>
      </c>
      <c r="AH41" s="25">
        <v>5</v>
      </c>
      <c r="AI41" s="25">
        <v>5</v>
      </c>
      <c r="AJ41" s="25">
        <v>5</v>
      </c>
      <c r="AK41" s="25">
        <v>5</v>
      </c>
      <c r="AL41" s="25">
        <v>5</v>
      </c>
      <c r="AM41" s="25">
        <v>5</v>
      </c>
      <c r="AN41" s="25">
        <v>3</v>
      </c>
      <c r="AO41" s="25">
        <v>3.5</v>
      </c>
      <c r="AP41" s="8">
        <v>3.5</v>
      </c>
      <c r="AQ41" s="8">
        <v>4</v>
      </c>
      <c r="AR41" s="8">
        <v>4.5</v>
      </c>
      <c r="AS41" s="8">
        <v>5</v>
      </c>
      <c r="AT41" s="14">
        <v>5</v>
      </c>
      <c r="AU41" s="7">
        <v>6</v>
      </c>
      <c r="AV41" s="25" t="s">
        <v>21</v>
      </c>
      <c r="AW41" s="25">
        <v>6.5</v>
      </c>
      <c r="AX41" s="25">
        <v>8</v>
      </c>
      <c r="AY41" s="25">
        <v>8</v>
      </c>
      <c r="AZ41" s="25">
        <v>9.5</v>
      </c>
      <c r="BA41" s="25">
        <v>9</v>
      </c>
      <c r="BB41" s="25">
        <v>8.5</v>
      </c>
      <c r="BC41" s="25">
        <v>8.5</v>
      </c>
      <c r="BD41" s="25">
        <v>8.5</v>
      </c>
      <c r="BE41" s="25">
        <v>8.5</v>
      </c>
      <c r="BF41" s="25">
        <v>8.5</v>
      </c>
      <c r="BG41" s="7">
        <v>8.5</v>
      </c>
      <c r="BH41" s="3">
        <v>8.5</v>
      </c>
      <c r="BI41" s="3">
        <v>8.5</v>
      </c>
      <c r="BJ41" s="3">
        <v>8.5</v>
      </c>
      <c r="BK41" s="3">
        <v>5.5</v>
      </c>
      <c r="BL41" s="14">
        <v>5.5</v>
      </c>
      <c r="BM41" s="8">
        <v>5.5</v>
      </c>
      <c r="BN41" s="8" t="s">
        <v>21</v>
      </c>
    </row>
    <row r="42" spans="2:66">
      <c r="B42" s="2" t="s">
        <v>22</v>
      </c>
      <c r="C42" s="2">
        <v>22</v>
      </c>
      <c r="D42" s="2">
        <v>5</v>
      </c>
      <c r="E42" s="2">
        <v>0.4</v>
      </c>
      <c r="F42" s="2"/>
      <c r="G42" s="2"/>
      <c r="H42" s="2">
        <v>0</v>
      </c>
      <c r="I42" s="2">
        <v>0.2</v>
      </c>
      <c r="J42" s="2"/>
      <c r="K42" s="2"/>
      <c r="L42" s="2">
        <v>0</v>
      </c>
      <c r="M42" s="2"/>
      <c r="N42" s="2" t="s">
        <v>379</v>
      </c>
      <c r="O42" s="2">
        <f t="shared" si="0"/>
        <v>27.599999999999998</v>
      </c>
      <c r="P42" s="2">
        <f t="shared" si="1"/>
        <v>27.599999999999998</v>
      </c>
      <c r="Q42" s="28">
        <v>6</v>
      </c>
      <c r="R42" s="28">
        <v>5</v>
      </c>
      <c r="S42" s="167" t="s">
        <v>22</v>
      </c>
      <c r="T42" s="136">
        <f t="shared" si="3"/>
        <v>9.1999999999999993</v>
      </c>
      <c r="U42" s="136">
        <f t="shared" si="4"/>
        <v>2</v>
      </c>
      <c r="V42" s="136">
        <f t="shared" si="2"/>
        <v>1.6666666666666667</v>
      </c>
      <c r="X42" s="56" t="s">
        <v>126</v>
      </c>
      <c r="Y42" s="63">
        <f>P69</f>
        <v>0</v>
      </c>
      <c r="Z42" s="63"/>
      <c r="AA42" s="56"/>
      <c r="AB42" s="56" t="s">
        <v>133</v>
      </c>
      <c r="AC42" s="56"/>
      <c r="AD42" s="56"/>
      <c r="AE42" s="56"/>
      <c r="AF42" s="24"/>
      <c r="AG42" s="28" t="s">
        <v>22</v>
      </c>
      <c r="AH42" s="28">
        <v>3</v>
      </c>
      <c r="AI42" s="28">
        <v>3</v>
      </c>
      <c r="AJ42" s="28">
        <v>4</v>
      </c>
      <c r="AK42" s="28">
        <v>4</v>
      </c>
      <c r="AL42" s="28">
        <v>4</v>
      </c>
      <c r="AM42" s="28">
        <v>4</v>
      </c>
      <c r="AN42" s="28">
        <v>3</v>
      </c>
      <c r="AO42" s="28">
        <v>3</v>
      </c>
      <c r="AP42" s="6">
        <v>4</v>
      </c>
      <c r="AQ42" s="6">
        <v>4</v>
      </c>
      <c r="AR42" s="6">
        <v>5</v>
      </c>
      <c r="AS42" s="6">
        <v>5</v>
      </c>
      <c r="AT42" s="13">
        <v>5</v>
      </c>
      <c r="AU42" s="5">
        <v>5</v>
      </c>
      <c r="AV42" s="28" t="s">
        <v>22</v>
      </c>
      <c r="AW42" s="28">
        <v>5.5</v>
      </c>
      <c r="AX42" s="28">
        <v>5.5</v>
      </c>
      <c r="AY42" s="28">
        <v>6.5</v>
      </c>
      <c r="AZ42" s="28">
        <v>6</v>
      </c>
      <c r="BA42" s="28">
        <v>7</v>
      </c>
      <c r="BB42" s="28">
        <v>5.5</v>
      </c>
      <c r="BC42" s="28">
        <v>6</v>
      </c>
      <c r="BD42" s="28">
        <v>5</v>
      </c>
      <c r="BE42" s="28">
        <v>6</v>
      </c>
      <c r="BF42" s="28">
        <v>5.5</v>
      </c>
      <c r="BG42" s="5">
        <v>7</v>
      </c>
      <c r="BH42" s="2">
        <v>6</v>
      </c>
      <c r="BI42" s="2">
        <v>7</v>
      </c>
      <c r="BJ42" s="2">
        <v>6.5</v>
      </c>
      <c r="BK42" s="2">
        <v>6.5</v>
      </c>
      <c r="BL42" s="13">
        <v>6.5</v>
      </c>
      <c r="BM42" s="6">
        <v>6.5</v>
      </c>
      <c r="BN42" s="6" t="s">
        <v>22</v>
      </c>
    </row>
    <row r="43" spans="2:66">
      <c r="B43" s="3" t="s">
        <v>23</v>
      </c>
      <c r="C43" s="3">
        <v>1</v>
      </c>
      <c r="D43" s="3">
        <v>0</v>
      </c>
      <c r="E43" s="3">
        <v>0</v>
      </c>
      <c r="F43" s="3"/>
      <c r="G43" s="3"/>
      <c r="H43" s="3">
        <v>0</v>
      </c>
      <c r="I43" s="3">
        <v>0</v>
      </c>
      <c r="J43" s="3"/>
      <c r="K43" s="3"/>
      <c r="L43" s="3">
        <v>0</v>
      </c>
      <c r="M43" s="3"/>
      <c r="N43" s="3" t="s">
        <v>379</v>
      </c>
      <c r="O43" s="32">
        <f t="shared" si="0"/>
        <v>1</v>
      </c>
      <c r="P43" s="32">
        <f t="shared" si="1"/>
        <v>1</v>
      </c>
      <c r="Q43" s="25"/>
      <c r="R43" s="25"/>
      <c r="S43" s="168" t="s">
        <v>23</v>
      </c>
      <c r="T43" s="145">
        <f t="shared" si="3"/>
        <v>0.33333333333333331</v>
      </c>
      <c r="U43" s="145">
        <f t="shared" si="4"/>
        <v>0</v>
      </c>
      <c r="V43" s="145">
        <f t="shared" si="2"/>
        <v>0</v>
      </c>
      <c r="X43" s="85"/>
      <c r="Y43" s="84"/>
      <c r="AG43" s="25" t="s">
        <v>23</v>
      </c>
      <c r="AH43" s="25"/>
      <c r="AI43" s="25"/>
      <c r="AJ43" s="25"/>
      <c r="AK43" s="25"/>
      <c r="AL43" s="25"/>
      <c r="AM43" s="25"/>
      <c r="AN43" s="25"/>
      <c r="AO43" s="25"/>
      <c r="AP43" s="8"/>
      <c r="AQ43" s="8"/>
      <c r="AR43" s="8"/>
      <c r="AS43" s="8"/>
      <c r="AT43" s="14"/>
      <c r="AU43" s="7"/>
      <c r="AV43" s="25" t="s">
        <v>23</v>
      </c>
      <c r="AW43" s="25"/>
      <c r="AX43" s="25"/>
      <c r="AY43" s="25"/>
      <c r="AZ43" s="25"/>
      <c r="BA43" s="25"/>
      <c r="BB43" s="25"/>
      <c r="BC43" s="25"/>
      <c r="BD43" s="25"/>
      <c r="BE43" s="25"/>
      <c r="BF43" s="25"/>
      <c r="BG43" s="7"/>
      <c r="BH43" s="3"/>
      <c r="BI43" s="3"/>
      <c r="BJ43" s="3"/>
      <c r="BK43" s="3"/>
      <c r="BL43" s="14"/>
      <c r="BM43" s="8" t="s">
        <v>44</v>
      </c>
      <c r="BN43" s="8" t="s">
        <v>23</v>
      </c>
    </row>
    <row r="44" spans="2:66">
      <c r="B44" s="2" t="s">
        <v>24</v>
      </c>
      <c r="C44" s="2">
        <v>31</v>
      </c>
      <c r="D44" s="2">
        <v>0</v>
      </c>
      <c r="E44" s="2">
        <v>0</v>
      </c>
      <c r="F44" s="2"/>
      <c r="G44" s="2"/>
      <c r="H44" s="2">
        <v>4.7</v>
      </c>
      <c r="I44" s="2">
        <v>7.6</v>
      </c>
      <c r="J44" s="2"/>
      <c r="K44" s="2"/>
      <c r="L44" s="2">
        <v>0</v>
      </c>
      <c r="M44" s="2"/>
      <c r="N44" s="2" t="s">
        <v>379</v>
      </c>
      <c r="O44" s="2">
        <f t="shared" si="0"/>
        <v>43.300000000000004</v>
      </c>
      <c r="P44" s="2">
        <f t="shared" si="1"/>
        <v>43.300000000000004</v>
      </c>
      <c r="Q44" s="28"/>
      <c r="R44" s="28"/>
      <c r="S44" s="167" t="s">
        <v>24</v>
      </c>
      <c r="T44" s="136">
        <f t="shared" si="3"/>
        <v>14.433333333333335</v>
      </c>
      <c r="U44" s="136">
        <f t="shared" si="4"/>
        <v>0</v>
      </c>
      <c r="V44" s="136">
        <f t="shared" si="2"/>
        <v>0</v>
      </c>
      <c r="X44" s="11" t="s">
        <v>87</v>
      </c>
      <c r="Y44" t="s">
        <v>201</v>
      </c>
      <c r="AG44" s="28" t="s">
        <v>24</v>
      </c>
      <c r="AH44" s="28"/>
      <c r="AI44" s="28"/>
      <c r="AJ44" s="28"/>
      <c r="AK44" s="28"/>
      <c r="AL44" s="28"/>
      <c r="AM44" s="28"/>
      <c r="AN44" s="28"/>
      <c r="AO44" s="28"/>
      <c r="AP44" s="6"/>
      <c r="AQ44" s="6"/>
      <c r="AR44" s="6"/>
      <c r="AS44" s="6"/>
      <c r="AT44" s="13"/>
      <c r="AU44" s="5"/>
      <c r="AV44" s="28" t="s">
        <v>24</v>
      </c>
      <c r="AW44" s="28"/>
      <c r="AX44" s="28"/>
      <c r="AY44" s="28"/>
      <c r="AZ44" s="28"/>
      <c r="BA44" s="28"/>
      <c r="BB44" s="28"/>
      <c r="BC44" s="28"/>
      <c r="BD44" s="28"/>
      <c r="BE44" s="28"/>
      <c r="BF44" s="28"/>
      <c r="BG44" s="5"/>
      <c r="BH44" s="2"/>
      <c r="BI44" s="2"/>
      <c r="BJ44" s="2"/>
      <c r="BK44" s="2"/>
      <c r="BL44" s="13"/>
      <c r="BM44" s="6" t="s">
        <v>44</v>
      </c>
      <c r="BN44" s="6" t="s">
        <v>24</v>
      </c>
    </row>
    <row r="45" spans="2:66">
      <c r="B45" s="3" t="s">
        <v>25</v>
      </c>
      <c r="C45" s="3">
        <v>5</v>
      </c>
      <c r="D45" s="3">
        <v>0</v>
      </c>
      <c r="E45" s="3">
        <v>0</v>
      </c>
      <c r="F45" s="3"/>
      <c r="G45" s="3"/>
      <c r="H45" s="3">
        <v>0.1</v>
      </c>
      <c r="I45" s="3">
        <v>0.3</v>
      </c>
      <c r="J45" s="3"/>
      <c r="K45" s="3"/>
      <c r="L45" s="3">
        <v>0</v>
      </c>
      <c r="M45" s="3"/>
      <c r="N45" s="3" t="s">
        <v>379</v>
      </c>
      <c r="O45" s="32">
        <f t="shared" si="0"/>
        <v>5.3999999999999995</v>
      </c>
      <c r="P45" s="32">
        <f t="shared" si="1"/>
        <v>5.3999999999999995</v>
      </c>
      <c r="Q45" s="25"/>
      <c r="R45" s="25"/>
      <c r="S45" s="168" t="s">
        <v>25</v>
      </c>
      <c r="T45" s="145">
        <f t="shared" si="3"/>
        <v>1.7999999999999998</v>
      </c>
      <c r="U45" s="145">
        <f t="shared" si="4"/>
        <v>0</v>
      </c>
      <c r="V45" s="145">
        <f t="shared" si="2"/>
        <v>0</v>
      </c>
      <c r="X45" s="57" t="s">
        <v>112</v>
      </c>
      <c r="Y45" s="57"/>
      <c r="Z45" s="57"/>
      <c r="AA45" s="57"/>
      <c r="AB45" s="57"/>
      <c r="AC45" s="57"/>
      <c r="AD45" s="57"/>
      <c r="AE45" s="57"/>
      <c r="AG45" s="25" t="s">
        <v>25</v>
      </c>
      <c r="AH45" s="25"/>
      <c r="AI45" s="25"/>
      <c r="AJ45" s="25"/>
      <c r="AK45" s="25"/>
      <c r="AL45" s="25"/>
      <c r="AM45" s="25"/>
      <c r="AN45" s="25"/>
      <c r="AO45" s="25"/>
      <c r="AP45" s="8"/>
      <c r="AQ45" s="8"/>
      <c r="AR45" s="8"/>
      <c r="AS45" s="8"/>
      <c r="AT45" s="14"/>
      <c r="AU45" s="7"/>
      <c r="AV45" s="25" t="s">
        <v>25</v>
      </c>
      <c r="AW45" s="25"/>
      <c r="AX45" s="25"/>
      <c r="AY45" s="25"/>
      <c r="AZ45" s="25"/>
      <c r="BA45" s="25"/>
      <c r="BB45" s="25"/>
      <c r="BC45" s="25"/>
      <c r="BD45" s="25"/>
      <c r="BE45" s="25"/>
      <c r="BF45" s="25"/>
      <c r="BG45" s="7"/>
      <c r="BH45" s="3"/>
      <c r="BI45" s="3"/>
      <c r="BJ45" s="3"/>
      <c r="BK45" s="3"/>
      <c r="BL45" s="14"/>
      <c r="BM45" s="8" t="s">
        <v>44</v>
      </c>
      <c r="BN45" s="8" t="s">
        <v>25</v>
      </c>
    </row>
    <row r="46" spans="2:66">
      <c r="B46" s="2" t="s">
        <v>26</v>
      </c>
      <c r="C46" s="2">
        <v>60</v>
      </c>
      <c r="D46" s="2" t="s">
        <v>380</v>
      </c>
      <c r="E46" s="2">
        <v>4</v>
      </c>
      <c r="F46" s="2"/>
      <c r="G46" s="2"/>
      <c r="H46" s="2">
        <v>2</v>
      </c>
      <c r="I46" s="2">
        <v>1</v>
      </c>
      <c r="J46" s="2"/>
      <c r="K46" s="2"/>
      <c r="L46" s="2">
        <v>0</v>
      </c>
      <c r="M46" s="2"/>
      <c r="N46" s="2" t="s">
        <v>379</v>
      </c>
      <c r="O46" s="2">
        <f t="shared" si="0"/>
        <v>67</v>
      </c>
      <c r="P46" s="2">
        <f t="shared" si="1"/>
        <v>67</v>
      </c>
      <c r="Q46" s="28">
        <v>150</v>
      </c>
      <c r="R46" s="28">
        <v>150</v>
      </c>
      <c r="S46" s="167" t="s">
        <v>26</v>
      </c>
      <c r="T46" s="136">
        <f t="shared" si="3"/>
        <v>22.333333333333332</v>
      </c>
      <c r="U46" s="136">
        <f t="shared" si="4"/>
        <v>50</v>
      </c>
      <c r="V46" s="136">
        <f t="shared" si="2"/>
        <v>50</v>
      </c>
      <c r="X46" s="57" t="s">
        <v>113</v>
      </c>
      <c r="Y46" s="58"/>
      <c r="Z46" s="57"/>
      <c r="AA46" s="57"/>
      <c r="AB46" s="57"/>
      <c r="AC46" s="57"/>
      <c r="AD46" s="57"/>
      <c r="AE46" s="57"/>
      <c r="AG46" s="28" t="s">
        <v>26</v>
      </c>
      <c r="AH46" s="28">
        <v>4</v>
      </c>
      <c r="AI46" s="28">
        <v>4</v>
      </c>
      <c r="AJ46" s="28">
        <v>7</v>
      </c>
      <c r="AK46" s="28">
        <v>7</v>
      </c>
      <c r="AL46" s="28">
        <v>7</v>
      </c>
      <c r="AM46" s="28">
        <v>7</v>
      </c>
      <c r="AN46" s="28">
        <v>50</v>
      </c>
      <c r="AO46" s="28">
        <v>60</v>
      </c>
      <c r="AP46" s="6">
        <v>60</v>
      </c>
      <c r="AQ46" s="6">
        <v>70</v>
      </c>
      <c r="AR46" s="6">
        <v>80</v>
      </c>
      <c r="AS46" s="6">
        <v>90</v>
      </c>
      <c r="AT46" s="13">
        <v>90</v>
      </c>
      <c r="AU46" s="5">
        <v>110</v>
      </c>
      <c r="AV46" s="28" t="s">
        <v>26</v>
      </c>
      <c r="AW46" s="28">
        <v>110</v>
      </c>
      <c r="AX46" s="28">
        <v>140</v>
      </c>
      <c r="AY46" s="28">
        <v>140</v>
      </c>
      <c r="AZ46" s="28">
        <v>170</v>
      </c>
      <c r="BA46" s="28">
        <v>160</v>
      </c>
      <c r="BB46" s="28">
        <v>150</v>
      </c>
      <c r="BC46" s="28">
        <v>150</v>
      </c>
      <c r="BD46" s="28">
        <v>150</v>
      </c>
      <c r="BE46" s="28">
        <v>150</v>
      </c>
      <c r="BF46" s="28">
        <v>150</v>
      </c>
      <c r="BG46" s="5">
        <v>150</v>
      </c>
      <c r="BH46" s="2">
        <v>150</v>
      </c>
      <c r="BI46" s="2">
        <v>150</v>
      </c>
      <c r="BJ46" s="2">
        <v>150</v>
      </c>
      <c r="BK46" s="2">
        <v>150</v>
      </c>
      <c r="BL46" s="13">
        <v>150</v>
      </c>
      <c r="BM46" s="6">
        <v>150</v>
      </c>
      <c r="BN46" s="6" t="s">
        <v>26</v>
      </c>
    </row>
    <row r="47" spans="2:66">
      <c r="B47" s="3" t="s">
        <v>27</v>
      </c>
      <c r="C47" s="3">
        <v>0.7</v>
      </c>
      <c r="D47" s="3">
        <v>0.5</v>
      </c>
      <c r="E47" s="3">
        <v>0.06</v>
      </c>
      <c r="F47" s="3"/>
      <c r="G47" s="3"/>
      <c r="H47" s="3">
        <v>0.1</v>
      </c>
      <c r="I47" s="3">
        <v>0.53</v>
      </c>
      <c r="J47" s="3"/>
      <c r="K47" s="3"/>
      <c r="L47" s="3">
        <v>0</v>
      </c>
      <c r="M47" s="3"/>
      <c r="N47" s="3">
        <v>1.26</v>
      </c>
      <c r="O47" s="32">
        <f t="shared" si="0"/>
        <v>3.1500000000000004</v>
      </c>
      <c r="P47" s="32">
        <f t="shared" si="1"/>
        <v>3.1500000000000004</v>
      </c>
      <c r="Q47" s="25">
        <v>1.4</v>
      </c>
      <c r="R47" s="25">
        <v>1.1000000000000001</v>
      </c>
      <c r="S47" s="168" t="s">
        <v>27</v>
      </c>
      <c r="T47" s="145">
        <f t="shared" si="3"/>
        <v>1.05</v>
      </c>
      <c r="U47" s="145">
        <f t="shared" si="4"/>
        <v>0.46666666666666662</v>
      </c>
      <c r="V47" s="145">
        <f t="shared" si="2"/>
        <v>0.3666666666666667</v>
      </c>
      <c r="X47" s="57"/>
      <c r="Y47" s="57"/>
      <c r="Z47" s="57"/>
      <c r="AA47" s="57"/>
      <c r="AB47" s="57"/>
      <c r="AC47" s="57"/>
      <c r="AD47" s="57"/>
      <c r="AE47" s="57"/>
      <c r="AG47" s="25" t="s">
        <v>27</v>
      </c>
      <c r="AH47" s="25">
        <v>0.1</v>
      </c>
      <c r="AI47" s="25">
        <v>0.1</v>
      </c>
      <c r="AJ47" s="25">
        <v>0.2</v>
      </c>
      <c r="AK47" s="25">
        <v>0.2</v>
      </c>
      <c r="AL47" s="25">
        <v>0.2</v>
      </c>
      <c r="AM47" s="25">
        <v>0.2</v>
      </c>
      <c r="AN47" s="25">
        <v>0.5</v>
      </c>
      <c r="AO47" s="25">
        <v>0.5</v>
      </c>
      <c r="AP47" s="8">
        <v>0.7</v>
      </c>
      <c r="AQ47" s="8">
        <v>0.7</v>
      </c>
      <c r="AR47" s="8">
        <v>0.8</v>
      </c>
      <c r="AS47" s="8">
        <v>0.8</v>
      </c>
      <c r="AT47" s="14">
        <v>1</v>
      </c>
      <c r="AU47" s="7">
        <v>0.9</v>
      </c>
      <c r="AV47" s="25" t="s">
        <v>27</v>
      </c>
      <c r="AW47" s="25">
        <v>1.2</v>
      </c>
      <c r="AX47" s="25">
        <v>1.1000000000000001</v>
      </c>
      <c r="AY47" s="25">
        <v>1.4</v>
      </c>
      <c r="AZ47" s="25">
        <v>1.3</v>
      </c>
      <c r="BA47" s="25">
        <v>1.5</v>
      </c>
      <c r="BB47" s="25">
        <v>1.2</v>
      </c>
      <c r="BC47" s="25">
        <v>1.4</v>
      </c>
      <c r="BD47" s="25">
        <v>1.1000000000000001</v>
      </c>
      <c r="BE47" s="25">
        <v>1.4</v>
      </c>
      <c r="BF47" s="25">
        <v>1.1000000000000001</v>
      </c>
      <c r="BG47" s="7">
        <v>1.3</v>
      </c>
      <c r="BH47" s="3">
        <v>1.1000000000000001</v>
      </c>
      <c r="BI47" s="3">
        <v>1.3</v>
      </c>
      <c r="BJ47" s="3">
        <v>1.1000000000000001</v>
      </c>
      <c r="BK47" s="3">
        <v>1.2</v>
      </c>
      <c r="BL47" s="14">
        <v>0.9</v>
      </c>
      <c r="BM47" s="8">
        <v>1.4</v>
      </c>
      <c r="BN47" s="8" t="s">
        <v>27</v>
      </c>
    </row>
    <row r="48" spans="2:66">
      <c r="B48" s="2" t="s">
        <v>28</v>
      </c>
      <c r="C48" s="2">
        <v>0.2</v>
      </c>
      <c r="D48" s="2">
        <v>0.4</v>
      </c>
      <c r="E48" s="2">
        <v>0.08</v>
      </c>
      <c r="F48" s="2"/>
      <c r="G48" s="2"/>
      <c r="H48" s="2">
        <v>0.05</v>
      </c>
      <c r="I48" s="2">
        <v>0.14000000000000001</v>
      </c>
      <c r="J48" s="2"/>
      <c r="K48" s="2"/>
      <c r="L48" s="2">
        <v>0</v>
      </c>
      <c r="M48" s="2"/>
      <c r="N48" s="2">
        <v>1.26</v>
      </c>
      <c r="O48" s="2">
        <f t="shared" si="0"/>
        <v>2.13</v>
      </c>
      <c r="P48" s="2">
        <f t="shared" si="1"/>
        <v>2.13</v>
      </c>
      <c r="Q48" s="28">
        <v>1.6</v>
      </c>
      <c r="R48" s="28">
        <v>1.2</v>
      </c>
      <c r="S48" s="167" t="s">
        <v>28</v>
      </c>
      <c r="T48" s="136">
        <f t="shared" si="3"/>
        <v>0.71</v>
      </c>
      <c r="U48" s="136">
        <f t="shared" si="4"/>
        <v>0.53333333333333333</v>
      </c>
      <c r="V48" s="136">
        <f t="shared" si="2"/>
        <v>0.39999999999999997</v>
      </c>
      <c r="X48" s="57"/>
      <c r="Y48" s="57"/>
      <c r="Z48" s="57"/>
      <c r="AA48" s="57"/>
      <c r="AB48" s="57"/>
      <c r="AC48" s="57"/>
      <c r="AD48" s="57"/>
      <c r="AE48" s="57"/>
      <c r="AG48" s="28" t="s">
        <v>28</v>
      </c>
      <c r="AH48" s="28">
        <v>0.3</v>
      </c>
      <c r="AI48" s="28">
        <v>0.3</v>
      </c>
      <c r="AJ48" s="28">
        <v>0.4</v>
      </c>
      <c r="AK48" s="28">
        <v>0.4</v>
      </c>
      <c r="AL48" s="28">
        <v>0.4</v>
      </c>
      <c r="AM48" s="28">
        <v>0.4</v>
      </c>
      <c r="AN48" s="28">
        <v>0.6</v>
      </c>
      <c r="AO48" s="28">
        <v>0.5</v>
      </c>
      <c r="AP48" s="6">
        <v>0.8</v>
      </c>
      <c r="AQ48" s="6">
        <v>0.8</v>
      </c>
      <c r="AR48" s="6">
        <v>0.9</v>
      </c>
      <c r="AS48" s="6">
        <v>0.9</v>
      </c>
      <c r="AT48" s="13">
        <v>1.1000000000000001</v>
      </c>
      <c r="AU48" s="5">
        <v>1</v>
      </c>
      <c r="AV48" s="28" t="s">
        <v>28</v>
      </c>
      <c r="AW48" s="28">
        <v>1.4</v>
      </c>
      <c r="AX48" s="28">
        <v>1.3</v>
      </c>
      <c r="AY48" s="28">
        <v>1.6</v>
      </c>
      <c r="AZ48" s="28">
        <v>1.4</v>
      </c>
      <c r="BA48" s="28">
        <v>1.7</v>
      </c>
      <c r="BB48" s="28">
        <v>1.4</v>
      </c>
      <c r="BC48" s="28">
        <v>1.6</v>
      </c>
      <c r="BD48" s="28">
        <v>1.2</v>
      </c>
      <c r="BE48" s="28">
        <v>1.6</v>
      </c>
      <c r="BF48" s="28">
        <v>1.2</v>
      </c>
      <c r="BG48" s="5">
        <v>1.5</v>
      </c>
      <c r="BH48" s="2">
        <v>1.2</v>
      </c>
      <c r="BI48" s="2">
        <v>1.5</v>
      </c>
      <c r="BJ48" s="2">
        <v>1.2</v>
      </c>
      <c r="BK48" s="2">
        <v>1.3</v>
      </c>
      <c r="BL48" s="13">
        <v>1.1000000000000001</v>
      </c>
      <c r="BM48" s="6">
        <v>1.6</v>
      </c>
      <c r="BN48" s="6" t="s">
        <v>28</v>
      </c>
    </row>
    <row r="49" spans="2:66">
      <c r="B49" s="3" t="s">
        <v>29</v>
      </c>
      <c r="C49" s="3">
        <v>2</v>
      </c>
      <c r="D49" s="3">
        <v>7</v>
      </c>
      <c r="E49" s="3">
        <v>1.3</v>
      </c>
      <c r="F49" s="3"/>
      <c r="G49" s="3"/>
      <c r="H49" s="3">
        <v>1.1000000000000001</v>
      </c>
      <c r="I49" s="3">
        <v>5.4</v>
      </c>
      <c r="J49" s="3"/>
      <c r="K49" s="3"/>
      <c r="L49" s="3">
        <v>0</v>
      </c>
      <c r="M49" s="3"/>
      <c r="N49" s="3" t="s">
        <v>379</v>
      </c>
      <c r="O49" s="32">
        <f t="shared" si="0"/>
        <v>16.8</v>
      </c>
      <c r="P49" s="32">
        <f t="shared" si="1"/>
        <v>16.8</v>
      </c>
      <c r="Q49" s="25">
        <v>15</v>
      </c>
      <c r="R49" s="25">
        <v>11</v>
      </c>
      <c r="S49" s="168" t="s">
        <v>29</v>
      </c>
      <c r="T49" s="145">
        <f t="shared" si="3"/>
        <v>5.6000000000000005</v>
      </c>
      <c r="U49" s="145">
        <f t="shared" si="4"/>
        <v>5</v>
      </c>
      <c r="V49" s="145">
        <f t="shared" si="2"/>
        <v>3.6666666666666665</v>
      </c>
      <c r="X49" s="57"/>
      <c r="Y49" s="57"/>
      <c r="Z49" s="57"/>
      <c r="AA49" s="57"/>
      <c r="AB49" s="57"/>
      <c r="AC49" s="57"/>
      <c r="AD49" s="57"/>
      <c r="AE49" s="57"/>
      <c r="AG49" s="25" t="s">
        <v>29</v>
      </c>
      <c r="AH49" s="25">
        <v>2</v>
      </c>
      <c r="AI49" s="25">
        <v>2</v>
      </c>
      <c r="AJ49" s="25">
        <v>3</v>
      </c>
      <c r="AK49" s="25">
        <v>3</v>
      </c>
      <c r="AL49" s="25">
        <v>3</v>
      </c>
      <c r="AM49" s="25">
        <v>3</v>
      </c>
      <c r="AN49" s="25">
        <v>6</v>
      </c>
      <c r="AO49" s="25">
        <v>5</v>
      </c>
      <c r="AP49" s="8">
        <v>8</v>
      </c>
      <c r="AQ49" s="8">
        <v>7</v>
      </c>
      <c r="AR49" s="8">
        <v>9</v>
      </c>
      <c r="AS49" s="8">
        <v>8</v>
      </c>
      <c r="AT49" s="14">
        <v>11</v>
      </c>
      <c r="AU49" s="7">
        <v>10</v>
      </c>
      <c r="AV49" s="25" t="s">
        <v>29</v>
      </c>
      <c r="AW49" s="25">
        <v>13</v>
      </c>
      <c r="AX49" s="25">
        <v>10</v>
      </c>
      <c r="AY49" s="25">
        <v>15</v>
      </c>
      <c r="AZ49" s="25">
        <v>14</v>
      </c>
      <c r="BA49" s="25">
        <v>17</v>
      </c>
      <c r="BB49" s="25">
        <v>13</v>
      </c>
      <c r="BC49" s="25">
        <v>15</v>
      </c>
      <c r="BD49" s="25">
        <v>11</v>
      </c>
      <c r="BE49" s="25">
        <v>15</v>
      </c>
      <c r="BF49" s="25">
        <v>12</v>
      </c>
      <c r="BG49" s="7">
        <v>14</v>
      </c>
      <c r="BH49" s="3">
        <v>11</v>
      </c>
      <c r="BI49" s="3" t="s">
        <v>296</v>
      </c>
      <c r="BJ49" s="3">
        <v>11</v>
      </c>
      <c r="BK49" s="3">
        <v>13</v>
      </c>
      <c r="BL49" s="14">
        <v>10</v>
      </c>
      <c r="BM49" s="8">
        <v>15</v>
      </c>
      <c r="BN49" s="8" t="s">
        <v>29</v>
      </c>
    </row>
    <row r="50" spans="2:66">
      <c r="B50" s="2" t="s">
        <v>30</v>
      </c>
      <c r="C50" s="2">
        <v>0.5</v>
      </c>
      <c r="D50" s="2">
        <v>3.8</v>
      </c>
      <c r="E50" s="2">
        <v>0.17</v>
      </c>
      <c r="F50" s="2"/>
      <c r="G50" s="2"/>
      <c r="H50" s="2">
        <v>0.13</v>
      </c>
      <c r="I50" s="2">
        <v>0.23</v>
      </c>
      <c r="J50" s="2"/>
      <c r="K50" s="2"/>
      <c r="L50" s="2">
        <v>0</v>
      </c>
      <c r="M50" s="2"/>
      <c r="N50" s="2">
        <v>13.4</v>
      </c>
      <c r="O50" s="2">
        <f t="shared" si="0"/>
        <v>18.23</v>
      </c>
      <c r="P50" s="2">
        <f t="shared" si="1"/>
        <v>18.23</v>
      </c>
      <c r="Q50" s="28">
        <v>1.4</v>
      </c>
      <c r="R50" s="28">
        <v>1.1000000000000001</v>
      </c>
      <c r="S50" s="167" t="s">
        <v>30</v>
      </c>
      <c r="T50" s="136">
        <f t="shared" si="3"/>
        <v>6.0766666666666671</v>
      </c>
      <c r="U50" s="136">
        <f t="shared" si="4"/>
        <v>0.46666666666666662</v>
      </c>
      <c r="V50" s="136">
        <f t="shared" si="2"/>
        <v>0.3666666666666667</v>
      </c>
      <c r="X50" s="57"/>
      <c r="Y50" s="57"/>
      <c r="Z50" s="57"/>
      <c r="AA50" s="57"/>
      <c r="AB50" s="57"/>
      <c r="AC50" s="57"/>
      <c r="AD50" s="57"/>
      <c r="AE50" s="57"/>
      <c r="AG50" s="28" t="s">
        <v>30</v>
      </c>
      <c r="AH50" s="28">
        <v>0.2</v>
      </c>
      <c r="AI50" s="28">
        <v>0.2</v>
      </c>
      <c r="AJ50" s="28">
        <v>0.3</v>
      </c>
      <c r="AK50" s="28">
        <v>0.3</v>
      </c>
      <c r="AL50" s="28">
        <v>0.3</v>
      </c>
      <c r="AM50" s="28">
        <v>0.3</v>
      </c>
      <c r="AN50" s="28">
        <v>0.5</v>
      </c>
      <c r="AO50" s="28">
        <v>0.5</v>
      </c>
      <c r="AP50" s="6">
        <v>0.6</v>
      </c>
      <c r="AQ50" s="6">
        <v>0.6</v>
      </c>
      <c r="AR50" s="6">
        <v>0.8</v>
      </c>
      <c r="AS50" s="6">
        <v>0.7</v>
      </c>
      <c r="AT50" s="13">
        <v>0.9</v>
      </c>
      <c r="AU50" s="5">
        <v>0.9</v>
      </c>
      <c r="AV50" s="28" t="s">
        <v>30</v>
      </c>
      <c r="AW50" s="28">
        <v>1.1000000000000001</v>
      </c>
      <c r="AX50" s="28">
        <v>1.1000000000000001</v>
      </c>
      <c r="AY50" s="28">
        <v>1.4</v>
      </c>
      <c r="AZ50" s="28">
        <v>1.3</v>
      </c>
      <c r="BA50" s="28">
        <v>1.5</v>
      </c>
      <c r="BB50" s="28">
        <v>1.3</v>
      </c>
      <c r="BC50" s="28">
        <v>1.4</v>
      </c>
      <c r="BD50" s="28">
        <v>1.1000000000000001</v>
      </c>
      <c r="BE50" s="28">
        <v>1.4</v>
      </c>
      <c r="BF50" s="28">
        <v>1.1000000000000001</v>
      </c>
      <c r="BG50" s="5">
        <v>1.4</v>
      </c>
      <c r="BH50" s="2">
        <v>1.1000000000000001</v>
      </c>
      <c r="BI50" s="2">
        <v>1.4</v>
      </c>
      <c r="BJ50" s="2">
        <v>1.1000000000000001</v>
      </c>
      <c r="BK50" s="2">
        <v>1.4</v>
      </c>
      <c r="BL50" s="13">
        <v>1.2</v>
      </c>
      <c r="BM50" s="6">
        <v>1.4</v>
      </c>
      <c r="BN50" s="6" t="s">
        <v>30</v>
      </c>
    </row>
    <row r="51" spans="2:66">
      <c r="B51" s="3" t="s">
        <v>31</v>
      </c>
      <c r="C51" s="3">
        <v>0</v>
      </c>
      <c r="D51" s="3">
        <v>0</v>
      </c>
      <c r="E51" s="3">
        <v>0</v>
      </c>
      <c r="F51" s="3"/>
      <c r="G51" s="3"/>
      <c r="H51" s="3">
        <v>0</v>
      </c>
      <c r="I51" s="3">
        <v>0</v>
      </c>
      <c r="J51" s="3"/>
      <c r="K51" s="3"/>
      <c r="L51" s="3">
        <v>0</v>
      </c>
      <c r="M51" s="3"/>
      <c r="N51" s="3">
        <v>3</v>
      </c>
      <c r="O51" s="32">
        <f t="shared" si="0"/>
        <v>3</v>
      </c>
      <c r="P51" s="32">
        <f t="shared" si="1"/>
        <v>3</v>
      </c>
      <c r="Q51" s="25">
        <v>2.4</v>
      </c>
      <c r="R51" s="25">
        <v>2.4</v>
      </c>
      <c r="S51" s="168" t="s">
        <v>31</v>
      </c>
      <c r="T51" s="145">
        <f t="shared" si="3"/>
        <v>1</v>
      </c>
      <c r="U51" s="145">
        <f t="shared" si="4"/>
        <v>0.79999999999999993</v>
      </c>
      <c r="V51" s="145">
        <f t="shared" si="2"/>
        <v>0.79999999999999993</v>
      </c>
      <c r="X51" s="57"/>
      <c r="Y51" s="57"/>
      <c r="Z51" s="57"/>
      <c r="AA51" s="57"/>
      <c r="AB51" s="57"/>
      <c r="AC51" s="57"/>
      <c r="AD51" s="57"/>
      <c r="AE51" s="57"/>
      <c r="AG51" s="25" t="s">
        <v>31</v>
      </c>
      <c r="AH51" s="25">
        <v>0.4</v>
      </c>
      <c r="AI51" s="25">
        <v>0.4</v>
      </c>
      <c r="AJ51" s="25">
        <v>0.5</v>
      </c>
      <c r="AK51" s="25">
        <v>0.5</v>
      </c>
      <c r="AL51" s="25">
        <v>0.5</v>
      </c>
      <c r="AM51" s="25">
        <v>0.5</v>
      </c>
      <c r="AN51" s="25">
        <v>0.9</v>
      </c>
      <c r="AO51" s="25">
        <v>0.9</v>
      </c>
      <c r="AP51" s="8">
        <v>1.1000000000000001</v>
      </c>
      <c r="AQ51" s="8">
        <v>1.1000000000000001</v>
      </c>
      <c r="AR51" s="8">
        <v>1.3</v>
      </c>
      <c r="AS51" s="8">
        <v>1.3</v>
      </c>
      <c r="AT51" s="14">
        <v>1.6</v>
      </c>
      <c r="AU51" s="7">
        <v>1.6</v>
      </c>
      <c r="AV51" s="25" t="s">
        <v>31</v>
      </c>
      <c r="AW51" s="25">
        <v>1.9</v>
      </c>
      <c r="AX51" s="25">
        <v>1.9</v>
      </c>
      <c r="AY51" s="25">
        <v>2.4</v>
      </c>
      <c r="AZ51" s="25">
        <v>2.4</v>
      </c>
      <c r="BA51" s="25">
        <v>2.5</v>
      </c>
      <c r="BB51" s="25">
        <v>2.5</v>
      </c>
      <c r="BC51" s="25">
        <v>2.4</v>
      </c>
      <c r="BD51" s="25">
        <v>2.4</v>
      </c>
      <c r="BE51" s="25">
        <v>2.4</v>
      </c>
      <c r="BF51" s="25">
        <v>2.4</v>
      </c>
      <c r="BG51" s="7">
        <v>2.4</v>
      </c>
      <c r="BH51" s="3">
        <v>2.4</v>
      </c>
      <c r="BI51" s="3">
        <v>2.4</v>
      </c>
      <c r="BJ51" s="3">
        <v>2.4</v>
      </c>
      <c r="BK51" s="3">
        <v>2.4</v>
      </c>
      <c r="BL51" s="14">
        <v>2.4</v>
      </c>
      <c r="BM51" s="8">
        <v>2.4</v>
      </c>
      <c r="BN51" s="8" t="s">
        <v>31</v>
      </c>
    </row>
    <row r="52" spans="2:66">
      <c r="B52" s="2" t="s">
        <v>32</v>
      </c>
      <c r="C52" s="2">
        <v>310</v>
      </c>
      <c r="D52" s="2">
        <v>260</v>
      </c>
      <c r="E52" s="2">
        <v>27</v>
      </c>
      <c r="F52" s="2"/>
      <c r="G52" s="2"/>
      <c r="H52" s="2">
        <v>3</v>
      </c>
      <c r="I52" s="2">
        <v>46</v>
      </c>
      <c r="J52" s="2"/>
      <c r="K52" s="2"/>
      <c r="L52" s="2">
        <v>0</v>
      </c>
      <c r="M52" s="2"/>
      <c r="N52" s="2">
        <v>133</v>
      </c>
      <c r="O52" s="2">
        <f t="shared" ref="O52:O69" si="5">SUM(C52:N52)</f>
        <v>779</v>
      </c>
      <c r="P52" s="2">
        <f t="shared" ref="P52:P69" si="6">SUM(C52:N52)</f>
        <v>779</v>
      </c>
      <c r="Q52" s="28">
        <v>240</v>
      </c>
      <c r="R52" s="28">
        <v>240</v>
      </c>
      <c r="S52" s="167" t="s">
        <v>32</v>
      </c>
      <c r="T52" s="136">
        <f t="shared" si="3"/>
        <v>259.66666666666669</v>
      </c>
      <c r="U52" s="136">
        <f t="shared" si="4"/>
        <v>80</v>
      </c>
      <c r="V52" s="136">
        <f t="shared" si="2"/>
        <v>80</v>
      </c>
      <c r="AG52" s="28" t="s">
        <v>32</v>
      </c>
      <c r="AH52" s="28">
        <v>40</v>
      </c>
      <c r="AI52" s="28">
        <v>40</v>
      </c>
      <c r="AJ52" s="28">
        <v>60</v>
      </c>
      <c r="AK52" s="28">
        <v>60</v>
      </c>
      <c r="AL52" s="28">
        <v>60</v>
      </c>
      <c r="AM52" s="28">
        <v>60</v>
      </c>
      <c r="AN52" s="28">
        <v>90</v>
      </c>
      <c r="AO52" s="28">
        <v>90</v>
      </c>
      <c r="AP52" s="6">
        <v>110</v>
      </c>
      <c r="AQ52" s="6">
        <v>110</v>
      </c>
      <c r="AR52" s="6">
        <v>140</v>
      </c>
      <c r="AS52" s="6">
        <v>140</v>
      </c>
      <c r="AT52" s="13">
        <v>160</v>
      </c>
      <c r="AU52" s="5">
        <v>160</v>
      </c>
      <c r="AV52" s="28" t="s">
        <v>32</v>
      </c>
      <c r="AW52" s="28">
        <v>190</v>
      </c>
      <c r="AX52" s="28">
        <v>190</v>
      </c>
      <c r="AY52" s="28">
        <v>240</v>
      </c>
      <c r="AZ52" s="28">
        <v>240</v>
      </c>
      <c r="BA52" s="28">
        <v>240</v>
      </c>
      <c r="BB52" s="28">
        <v>240</v>
      </c>
      <c r="BC52" s="28">
        <v>240</v>
      </c>
      <c r="BD52" s="28">
        <v>240</v>
      </c>
      <c r="BE52" s="28">
        <v>240</v>
      </c>
      <c r="BF52" s="28">
        <v>240</v>
      </c>
      <c r="BG52" s="5">
        <v>240</v>
      </c>
      <c r="BH52" s="2">
        <v>240</v>
      </c>
      <c r="BI52" s="2">
        <v>240</v>
      </c>
      <c r="BJ52" s="2">
        <v>240</v>
      </c>
      <c r="BK52" s="2">
        <v>240</v>
      </c>
      <c r="BL52" s="13">
        <v>240</v>
      </c>
      <c r="BM52" s="6">
        <v>240</v>
      </c>
      <c r="BN52" s="6" t="s">
        <v>32</v>
      </c>
    </row>
    <row r="53" spans="2:66" ht="18" customHeight="1">
      <c r="B53" s="3" t="s">
        <v>33</v>
      </c>
      <c r="C53" s="3">
        <v>2.4</v>
      </c>
      <c r="D53" s="3">
        <v>4.4000000000000004</v>
      </c>
      <c r="E53" s="3">
        <v>0.56999999999999995</v>
      </c>
      <c r="F53" s="3"/>
      <c r="G53" s="3"/>
      <c r="H53" s="3">
        <v>0.1</v>
      </c>
      <c r="I53" s="3">
        <v>0.28999999999999998</v>
      </c>
      <c r="J53" s="3"/>
      <c r="K53" s="3"/>
      <c r="L53" s="3">
        <v>0</v>
      </c>
      <c r="M53" s="3"/>
      <c r="N53" s="3">
        <v>0.2</v>
      </c>
      <c r="O53" s="32">
        <f t="shared" si="5"/>
        <v>7.9600000000000009</v>
      </c>
      <c r="P53" s="32">
        <f t="shared" si="6"/>
        <v>7.9600000000000009</v>
      </c>
      <c r="Q53" s="25">
        <v>5</v>
      </c>
      <c r="R53" s="25">
        <v>5</v>
      </c>
      <c r="S53" s="168" t="s">
        <v>33</v>
      </c>
      <c r="T53" s="145">
        <f t="shared" si="3"/>
        <v>2.6533333333333338</v>
      </c>
      <c r="U53" s="145">
        <f t="shared" si="4"/>
        <v>1.6666666666666667</v>
      </c>
      <c r="V53" s="145">
        <f t="shared" si="2"/>
        <v>1.6666666666666667</v>
      </c>
      <c r="X53" s="12" t="s">
        <v>125</v>
      </c>
      <c r="Y53" s="12"/>
      <c r="AG53" s="25" t="s">
        <v>33</v>
      </c>
      <c r="AH53" s="25">
        <v>4</v>
      </c>
      <c r="AI53" s="25">
        <v>4</v>
      </c>
      <c r="AJ53" s="25">
        <v>5</v>
      </c>
      <c r="AK53" s="25">
        <v>5</v>
      </c>
      <c r="AL53" s="25">
        <v>5</v>
      </c>
      <c r="AM53" s="25">
        <v>5</v>
      </c>
      <c r="AN53" s="25">
        <v>3</v>
      </c>
      <c r="AO53" s="25">
        <v>4</v>
      </c>
      <c r="AP53" s="8">
        <v>4</v>
      </c>
      <c r="AQ53" s="8">
        <v>4</v>
      </c>
      <c r="AR53" s="8">
        <v>5</v>
      </c>
      <c r="AS53" s="8">
        <v>5</v>
      </c>
      <c r="AT53" s="14">
        <v>6</v>
      </c>
      <c r="AU53" s="7">
        <v>5</v>
      </c>
      <c r="AV53" s="25" t="s">
        <v>33</v>
      </c>
      <c r="AW53" s="25">
        <v>6</v>
      </c>
      <c r="AX53" s="25">
        <v>6</v>
      </c>
      <c r="AY53" s="25">
        <v>7</v>
      </c>
      <c r="AZ53" s="25">
        <v>6</v>
      </c>
      <c r="BA53" s="25">
        <v>7</v>
      </c>
      <c r="BB53" s="25">
        <v>6</v>
      </c>
      <c r="BC53" s="25">
        <v>5</v>
      </c>
      <c r="BD53" s="25">
        <v>5</v>
      </c>
      <c r="BE53" s="25">
        <v>5</v>
      </c>
      <c r="BF53" s="25">
        <v>5</v>
      </c>
      <c r="BG53" s="7">
        <v>6</v>
      </c>
      <c r="BH53" s="3">
        <v>5</v>
      </c>
      <c r="BI53" s="3">
        <v>6</v>
      </c>
      <c r="BJ53" s="3">
        <v>5</v>
      </c>
      <c r="BK53" s="3">
        <v>5</v>
      </c>
      <c r="BL53" s="14">
        <v>5</v>
      </c>
      <c r="BM53" s="8">
        <v>5</v>
      </c>
      <c r="BN53" s="8" t="s">
        <v>33</v>
      </c>
    </row>
    <row r="54" spans="2:66">
      <c r="B54" s="2" t="s">
        <v>34</v>
      </c>
      <c r="C54" s="2" t="s">
        <v>396</v>
      </c>
      <c r="D54" s="2">
        <v>14</v>
      </c>
      <c r="E54" s="2" t="s">
        <v>396</v>
      </c>
      <c r="F54" s="2"/>
      <c r="G54" s="2"/>
      <c r="H54" s="2">
        <v>3</v>
      </c>
      <c r="I54" s="2">
        <v>13</v>
      </c>
      <c r="J54" s="2"/>
      <c r="K54" s="2"/>
      <c r="L54" s="2">
        <v>0</v>
      </c>
      <c r="M54" s="2"/>
      <c r="N54" s="2">
        <v>9</v>
      </c>
      <c r="O54" s="2">
        <f t="shared" si="5"/>
        <v>39</v>
      </c>
      <c r="P54" s="2">
        <f t="shared" si="6"/>
        <v>39</v>
      </c>
      <c r="Q54" s="28">
        <v>50</v>
      </c>
      <c r="R54" s="28">
        <v>50</v>
      </c>
      <c r="S54" s="167" t="s">
        <v>34</v>
      </c>
      <c r="T54" s="136">
        <f t="shared" si="3"/>
        <v>13</v>
      </c>
      <c r="U54" s="136">
        <f t="shared" si="4"/>
        <v>16.666666666666668</v>
      </c>
      <c r="V54" s="136">
        <f t="shared" si="2"/>
        <v>16.666666666666668</v>
      </c>
      <c r="X54" s="67" t="s">
        <v>129</v>
      </c>
      <c r="Y54" s="67"/>
      <c r="Z54" s="67"/>
      <c r="AA54" s="67"/>
      <c r="AB54" s="67"/>
      <c r="AC54" s="67"/>
      <c r="AD54" s="67"/>
      <c r="AE54" s="67"/>
      <c r="AG54" s="28" t="s">
        <v>34</v>
      </c>
      <c r="AH54" s="28">
        <v>4</v>
      </c>
      <c r="AI54" s="28">
        <v>4</v>
      </c>
      <c r="AJ54" s="28">
        <v>5</v>
      </c>
      <c r="AK54" s="28">
        <v>5</v>
      </c>
      <c r="AL54" s="28">
        <v>5</v>
      </c>
      <c r="AM54" s="28">
        <v>5</v>
      </c>
      <c r="AN54" s="28">
        <v>20</v>
      </c>
      <c r="AO54" s="28">
        <v>20</v>
      </c>
      <c r="AP54" s="6">
        <v>20</v>
      </c>
      <c r="AQ54" s="6">
        <v>20</v>
      </c>
      <c r="AR54" s="6">
        <v>30</v>
      </c>
      <c r="AS54" s="6">
        <v>30</v>
      </c>
      <c r="AT54" s="13">
        <v>30</v>
      </c>
      <c r="AU54" s="5">
        <v>30</v>
      </c>
      <c r="AV54" s="28" t="s">
        <v>34</v>
      </c>
      <c r="AW54" s="28">
        <v>40</v>
      </c>
      <c r="AX54" s="28">
        <v>40</v>
      </c>
      <c r="AY54" s="28">
        <v>50</v>
      </c>
      <c r="AZ54" s="28">
        <v>50</v>
      </c>
      <c r="BA54" s="28">
        <v>50</v>
      </c>
      <c r="BB54" s="28">
        <v>50</v>
      </c>
      <c r="BC54" s="28">
        <v>50</v>
      </c>
      <c r="BD54" s="28">
        <v>50</v>
      </c>
      <c r="BE54" s="28">
        <v>50</v>
      </c>
      <c r="BF54" s="28">
        <v>50</v>
      </c>
      <c r="BG54" s="5">
        <v>50</v>
      </c>
      <c r="BH54" s="2">
        <v>50</v>
      </c>
      <c r="BI54" s="2">
        <v>50</v>
      </c>
      <c r="BJ54" s="2">
        <v>50</v>
      </c>
      <c r="BK54" s="2">
        <v>50</v>
      </c>
      <c r="BL54" s="13">
        <v>50</v>
      </c>
      <c r="BM54" s="6">
        <v>50</v>
      </c>
      <c r="BN54" s="6" t="s">
        <v>34</v>
      </c>
    </row>
    <row r="55" spans="2:66" ht="18" customHeight="1">
      <c r="B55" s="3" t="s">
        <v>35</v>
      </c>
      <c r="C55" s="3" t="s">
        <v>380</v>
      </c>
      <c r="D55" s="3">
        <v>160</v>
      </c>
      <c r="E55" s="3">
        <v>2</v>
      </c>
      <c r="F55" s="3"/>
      <c r="G55" s="3"/>
      <c r="H55" s="3">
        <v>0</v>
      </c>
      <c r="I55" s="3">
        <v>1</v>
      </c>
      <c r="J55" s="3"/>
      <c r="K55" s="3"/>
      <c r="L55" s="3">
        <v>0</v>
      </c>
      <c r="M55" s="3"/>
      <c r="N55" s="3" t="s">
        <v>379</v>
      </c>
      <c r="O55" s="32">
        <f t="shared" si="5"/>
        <v>163</v>
      </c>
      <c r="P55" s="32">
        <f t="shared" si="6"/>
        <v>163</v>
      </c>
      <c r="Q55" s="25">
        <v>100</v>
      </c>
      <c r="R55" s="25">
        <v>100</v>
      </c>
      <c r="S55" s="168" t="s">
        <v>35</v>
      </c>
      <c r="T55" s="145">
        <f t="shared" si="3"/>
        <v>54.333333333333336</v>
      </c>
      <c r="U55" s="145">
        <f t="shared" si="4"/>
        <v>33.333333333333336</v>
      </c>
      <c r="V55" s="145">
        <f t="shared" si="2"/>
        <v>33.333333333333336</v>
      </c>
      <c r="X55" s="67"/>
      <c r="Y55" s="68"/>
      <c r="Z55" s="67"/>
      <c r="AA55" s="67"/>
      <c r="AB55" s="67"/>
      <c r="AC55" s="67"/>
      <c r="AD55" s="67"/>
      <c r="AE55" s="67"/>
      <c r="AG55" s="25" t="s">
        <v>35</v>
      </c>
      <c r="AH55" s="25">
        <v>40</v>
      </c>
      <c r="AI55" s="25">
        <v>40</v>
      </c>
      <c r="AJ55" s="25">
        <v>40</v>
      </c>
      <c r="AK55" s="25">
        <v>40</v>
      </c>
      <c r="AL55" s="25">
        <v>40</v>
      </c>
      <c r="AM55" s="25">
        <v>40</v>
      </c>
      <c r="AN55" s="25">
        <v>40</v>
      </c>
      <c r="AO55" s="25">
        <v>40</v>
      </c>
      <c r="AP55" s="8">
        <v>50</v>
      </c>
      <c r="AQ55" s="8">
        <v>50</v>
      </c>
      <c r="AR55" s="8">
        <v>55</v>
      </c>
      <c r="AS55" s="8">
        <v>55</v>
      </c>
      <c r="AT55" s="14">
        <v>70</v>
      </c>
      <c r="AU55" s="7">
        <v>70</v>
      </c>
      <c r="AV55" s="25" t="s">
        <v>35</v>
      </c>
      <c r="AW55" s="25">
        <v>85</v>
      </c>
      <c r="AX55" s="25">
        <v>85</v>
      </c>
      <c r="AY55" s="25">
        <v>100</v>
      </c>
      <c r="AZ55" s="25">
        <v>100</v>
      </c>
      <c r="BA55" s="25">
        <v>100</v>
      </c>
      <c r="BB55" s="25">
        <v>100</v>
      </c>
      <c r="BC55" s="25">
        <v>100</v>
      </c>
      <c r="BD55" s="25">
        <v>100</v>
      </c>
      <c r="BE55" s="25">
        <v>100</v>
      </c>
      <c r="BF55" s="25">
        <v>100</v>
      </c>
      <c r="BG55" s="7">
        <v>100</v>
      </c>
      <c r="BH55" s="3">
        <v>100</v>
      </c>
      <c r="BI55" s="3">
        <v>100</v>
      </c>
      <c r="BJ55" s="3">
        <v>100</v>
      </c>
      <c r="BK55" s="3">
        <v>100</v>
      </c>
      <c r="BL55" s="14">
        <v>100</v>
      </c>
      <c r="BM55" s="8">
        <v>100</v>
      </c>
      <c r="BN55" s="8" t="s">
        <v>35</v>
      </c>
    </row>
    <row r="56" spans="2:66">
      <c r="B56" s="2" t="s">
        <v>36</v>
      </c>
      <c r="C56" s="2">
        <v>5</v>
      </c>
      <c r="D56" s="2">
        <v>0.7</v>
      </c>
      <c r="E56" s="2">
        <v>0.02</v>
      </c>
      <c r="F56" s="2"/>
      <c r="G56" s="2"/>
      <c r="H56" s="2">
        <v>1.52</v>
      </c>
      <c r="I56" s="2">
        <v>1.93</v>
      </c>
      <c r="J56" s="2"/>
      <c r="K56" s="2"/>
      <c r="L56" s="2">
        <v>0</v>
      </c>
      <c r="M56" s="2"/>
      <c r="N56" s="2">
        <v>0</v>
      </c>
      <c r="O56" s="2">
        <f t="shared" si="5"/>
        <v>9.17</v>
      </c>
      <c r="P56" s="2">
        <f t="shared" si="6"/>
        <v>9.17</v>
      </c>
      <c r="Q56" s="134">
        <f t="shared" ref="Q56:R56" si="7">Q21*0.07/9</f>
        <v>19.189252096490286</v>
      </c>
      <c r="R56" s="133">
        <f t="shared" si="7"/>
        <v>16.921819397622659</v>
      </c>
      <c r="S56" s="167" t="s">
        <v>36</v>
      </c>
      <c r="T56" s="136">
        <f t="shared" si="3"/>
        <v>3.0566666666666666</v>
      </c>
      <c r="U56" s="136">
        <f t="shared" si="4"/>
        <v>6.3964173654967622</v>
      </c>
      <c r="V56" s="136">
        <f t="shared" si="2"/>
        <v>5.6406064658742201</v>
      </c>
      <c r="X56" s="67" t="s">
        <v>356</v>
      </c>
      <c r="Y56" s="67"/>
      <c r="Z56" s="67"/>
      <c r="AA56" s="67"/>
      <c r="AB56" s="67"/>
      <c r="AC56" s="67"/>
      <c r="AD56" s="67"/>
      <c r="AE56" s="67"/>
      <c r="AG56" s="28" t="s">
        <v>36</v>
      </c>
      <c r="AH56" s="28" t="s">
        <v>286</v>
      </c>
      <c r="AI56" s="28" t="s">
        <v>286</v>
      </c>
      <c r="AJ56" s="28" t="s">
        <v>286</v>
      </c>
      <c r="AK56" s="28" t="s">
        <v>286</v>
      </c>
      <c r="AL56" s="28" t="s">
        <v>286</v>
      </c>
      <c r="AM56" s="28" t="s">
        <v>286</v>
      </c>
      <c r="AN56" s="28"/>
      <c r="AO56" s="28"/>
      <c r="AP56" s="137">
        <f t="shared" ref="AP56:AU56" si="8">AP21*0.1/9</f>
        <v>14.444444444444445</v>
      </c>
      <c r="AQ56" s="137">
        <f t="shared" si="8"/>
        <v>13.888888888888889</v>
      </c>
      <c r="AR56" s="137">
        <f>AR21*0.1/9</f>
        <v>16.034145956636088</v>
      </c>
      <c r="AS56" s="137">
        <f>AS21*0.1/9</f>
        <v>17.526170090394899</v>
      </c>
      <c r="AT56" s="136">
        <f t="shared" si="8"/>
        <v>19.137529045017267</v>
      </c>
      <c r="AU56" s="114">
        <f t="shared" si="8"/>
        <v>20.547923554256087</v>
      </c>
      <c r="AV56" s="28" t="s">
        <v>36</v>
      </c>
      <c r="AW56" s="133">
        <f>AW21*0.1/9</f>
        <v>23.275373162858838</v>
      </c>
      <c r="AX56" s="133">
        <f>AX21*0.1/9</f>
        <v>25.382729096433991</v>
      </c>
      <c r="AY56" s="133">
        <f>AY21*0.1/9</f>
        <v>26.895986765970214</v>
      </c>
      <c r="AZ56" s="133">
        <f>AZ21*0.1/9</f>
        <v>29.008833253067419</v>
      </c>
      <c r="BA56" s="133">
        <f>BA21*0.08/9</f>
        <v>23.171927059912797</v>
      </c>
      <c r="BB56" s="133">
        <f>BB21*0.08/9</f>
        <v>22.240105494018351</v>
      </c>
      <c r="BC56" s="134">
        <f t="shared" ref="BC56:BM56" si="9">BC21*0.07/9</f>
        <v>19.189252096490286</v>
      </c>
      <c r="BD56" s="133">
        <f t="shared" si="9"/>
        <v>16.921819397622659</v>
      </c>
      <c r="BE56" s="133">
        <f>BE21*0.07/9</f>
        <v>19.551313456801424</v>
      </c>
      <c r="BF56" s="133">
        <f>BF21*0.07/9</f>
        <v>17.344864882563222</v>
      </c>
      <c r="BG56" s="114">
        <f t="shared" si="9"/>
        <v>18.827190736179151</v>
      </c>
      <c r="BH56" s="135">
        <f t="shared" si="9"/>
        <v>16.498773912682093</v>
      </c>
      <c r="BI56" s="135">
        <f>BI21*0.07/9</f>
        <v>17.378945294934599</v>
      </c>
      <c r="BJ56" s="135">
        <f>BJ21*0.07/9</f>
        <v>15.652682942800961</v>
      </c>
      <c r="BK56" s="135">
        <f t="shared" si="9"/>
        <v>15.930699853690051</v>
      </c>
      <c r="BL56" s="136">
        <f t="shared" si="9"/>
        <v>14.806591972919827</v>
      </c>
      <c r="BM56" s="137">
        <f t="shared" si="9"/>
        <v>17.54549352067772</v>
      </c>
      <c r="BN56" s="6" t="s">
        <v>36</v>
      </c>
    </row>
    <row r="57" spans="2:66" ht="18" customHeight="1">
      <c r="B57" s="3" t="s">
        <v>37</v>
      </c>
      <c r="C57" s="3">
        <v>7.5</v>
      </c>
      <c r="D57" s="3">
        <v>0.2</v>
      </c>
      <c r="E57" s="3" t="s">
        <v>380</v>
      </c>
      <c r="F57" s="3"/>
      <c r="G57" s="3"/>
      <c r="H57" s="3">
        <v>3.82</v>
      </c>
      <c r="I57" s="3">
        <v>1.24</v>
      </c>
      <c r="J57" s="3"/>
      <c r="K57" s="3"/>
      <c r="L57" s="3">
        <v>0</v>
      </c>
      <c r="M57" s="3"/>
      <c r="N57" s="3" t="s">
        <v>379</v>
      </c>
      <c r="O57" s="32">
        <f t="shared" si="5"/>
        <v>12.76</v>
      </c>
      <c r="P57" s="32">
        <f t="shared" si="6"/>
        <v>12.76</v>
      </c>
      <c r="Q57" s="25"/>
      <c r="R57" s="25"/>
      <c r="S57" s="168" t="s">
        <v>37</v>
      </c>
      <c r="T57" s="145">
        <f t="shared" si="3"/>
        <v>4.253333333333333</v>
      </c>
      <c r="U57" s="145">
        <f t="shared" si="4"/>
        <v>0</v>
      </c>
      <c r="V57" s="145">
        <f t="shared" si="2"/>
        <v>0</v>
      </c>
      <c r="X57" s="74" t="s">
        <v>351</v>
      </c>
      <c r="Y57" s="68"/>
      <c r="Z57" s="67"/>
      <c r="AA57" s="67"/>
      <c r="AB57" s="67"/>
      <c r="AC57" s="67"/>
      <c r="AD57" s="67"/>
      <c r="AE57" s="67"/>
      <c r="AG57" s="25" t="s">
        <v>37</v>
      </c>
      <c r="AH57" s="25"/>
      <c r="AI57" s="25"/>
      <c r="AJ57" s="25"/>
      <c r="AK57" s="25"/>
      <c r="AL57" s="25"/>
      <c r="AM57" s="25"/>
      <c r="AN57" s="25"/>
      <c r="AO57" s="25"/>
      <c r="AP57" s="8"/>
      <c r="AQ57" s="8"/>
      <c r="AR57" s="8"/>
      <c r="AS57" s="8"/>
      <c r="AT57" s="14"/>
      <c r="AU57" s="7"/>
      <c r="AV57" s="25" t="s">
        <v>37</v>
      </c>
      <c r="AW57" s="25"/>
      <c r="AX57" s="25"/>
      <c r="AY57" s="25"/>
      <c r="AZ57" s="25"/>
      <c r="BA57" s="25"/>
      <c r="BB57" s="25"/>
      <c r="BC57" s="25"/>
      <c r="BD57" s="25"/>
      <c r="BE57" s="25"/>
      <c r="BF57" s="25"/>
      <c r="BG57" s="7"/>
      <c r="BH57" s="3"/>
      <c r="BI57" s="3"/>
      <c r="BJ57" s="3"/>
      <c r="BK57" s="3"/>
      <c r="BL57" s="14"/>
      <c r="BM57" s="8" t="s">
        <v>44</v>
      </c>
      <c r="BN57" s="8" t="s">
        <v>37</v>
      </c>
    </row>
    <row r="58" spans="2:66">
      <c r="B58" s="2" t="s">
        <v>38</v>
      </c>
      <c r="C58" s="2">
        <v>19.899999999999999</v>
      </c>
      <c r="D58" s="2">
        <v>0.4</v>
      </c>
      <c r="E58" s="2">
        <v>0.06</v>
      </c>
      <c r="F58" s="2"/>
      <c r="G58" s="2"/>
      <c r="H58" s="2">
        <v>4.53</v>
      </c>
      <c r="I58" s="2">
        <v>14.04</v>
      </c>
      <c r="J58" s="2"/>
      <c r="K58" s="2"/>
      <c r="L58" s="2">
        <v>0</v>
      </c>
      <c r="M58" s="2"/>
      <c r="N58" s="2" t="s">
        <v>379</v>
      </c>
      <c r="O58" s="2">
        <f t="shared" si="5"/>
        <v>38.929999999999993</v>
      </c>
      <c r="P58" s="2">
        <f t="shared" si="6"/>
        <v>38.929999999999993</v>
      </c>
      <c r="Q58" s="28"/>
      <c r="R58" s="28"/>
      <c r="S58" s="167" t="s">
        <v>38</v>
      </c>
      <c r="T58" s="136">
        <f t="shared" si="3"/>
        <v>12.976666666666665</v>
      </c>
      <c r="U58" s="136">
        <f t="shared" si="4"/>
        <v>0</v>
      </c>
      <c r="V58" s="136">
        <f t="shared" si="2"/>
        <v>0</v>
      </c>
      <c r="X58" s="74" t="s">
        <v>352</v>
      </c>
      <c r="Y58" s="67"/>
      <c r="Z58" s="67"/>
      <c r="AA58" s="67"/>
      <c r="AB58" s="67"/>
      <c r="AC58" s="67"/>
      <c r="AD58" s="67"/>
      <c r="AE58" s="67"/>
      <c r="AG58" s="28" t="s">
        <v>38</v>
      </c>
      <c r="AH58" s="28"/>
      <c r="AI58" s="28"/>
      <c r="AJ58" s="28"/>
      <c r="AK58" s="28"/>
      <c r="AL58" s="28"/>
      <c r="AM58" s="28"/>
      <c r="AN58" s="28"/>
      <c r="AO58" s="28"/>
      <c r="AP58" s="6"/>
      <c r="AQ58" s="6"/>
      <c r="AR58" s="6"/>
      <c r="AS58" s="6"/>
      <c r="AT58" s="13"/>
      <c r="AU58" s="5"/>
      <c r="AV58" s="28" t="s">
        <v>38</v>
      </c>
      <c r="AW58" s="28"/>
      <c r="AX58" s="28"/>
      <c r="AY58" s="28"/>
      <c r="AZ58" s="28"/>
      <c r="BA58" s="28"/>
      <c r="BB58" s="28"/>
      <c r="BC58" s="28"/>
      <c r="BD58" s="28"/>
      <c r="BE58" s="28"/>
      <c r="BF58" s="28"/>
      <c r="BG58" s="5"/>
      <c r="BH58" s="2"/>
      <c r="BI58" s="2"/>
      <c r="BJ58" s="2"/>
      <c r="BK58" s="2"/>
      <c r="BL58" s="13"/>
      <c r="BM58" s="6" t="s">
        <v>44</v>
      </c>
      <c r="BN58" s="6" t="s">
        <v>38</v>
      </c>
    </row>
    <row r="59" spans="2:66" ht="18" customHeight="1">
      <c r="B59" s="32" t="s">
        <v>55</v>
      </c>
      <c r="C59" s="32">
        <v>2</v>
      </c>
      <c r="D59" s="32">
        <v>0.2</v>
      </c>
      <c r="E59" s="32" t="s">
        <v>380</v>
      </c>
      <c r="F59" s="32"/>
      <c r="G59" s="32"/>
      <c r="H59" s="32">
        <v>0.04</v>
      </c>
      <c r="I59" s="32">
        <v>10.69</v>
      </c>
      <c r="J59" s="32"/>
      <c r="K59" s="32"/>
      <c r="L59" s="32">
        <v>0</v>
      </c>
      <c r="M59" s="32"/>
      <c r="N59" s="32" t="s">
        <v>379</v>
      </c>
      <c r="O59" s="32">
        <f t="shared" si="5"/>
        <v>12.93</v>
      </c>
      <c r="P59" s="32">
        <f t="shared" si="6"/>
        <v>12.93</v>
      </c>
      <c r="Q59" s="25">
        <v>11</v>
      </c>
      <c r="R59" s="25">
        <v>8</v>
      </c>
      <c r="S59" s="169" t="s">
        <v>55</v>
      </c>
      <c r="T59" s="170">
        <f t="shared" si="3"/>
        <v>4.3099999999999996</v>
      </c>
      <c r="U59" s="170">
        <f>Q59/3</f>
        <v>3.6666666666666665</v>
      </c>
      <c r="V59" s="170">
        <f>R59/3</f>
        <v>2.6666666666666665</v>
      </c>
      <c r="X59" s="74" t="s">
        <v>353</v>
      </c>
      <c r="Y59" s="68"/>
      <c r="Z59" s="67"/>
      <c r="AA59" s="67"/>
      <c r="AB59" s="67"/>
      <c r="AC59" s="67"/>
      <c r="AD59" s="67"/>
      <c r="AE59" s="67"/>
      <c r="AG59" s="25" t="s">
        <v>57</v>
      </c>
      <c r="AH59" s="25">
        <v>4</v>
      </c>
      <c r="AI59" s="25">
        <v>4</v>
      </c>
      <c r="AJ59" s="25">
        <v>4</v>
      </c>
      <c r="AK59" s="25">
        <v>4</v>
      </c>
      <c r="AL59" s="25">
        <v>4</v>
      </c>
      <c r="AM59" s="25">
        <v>4</v>
      </c>
      <c r="AN59" s="25">
        <v>5</v>
      </c>
      <c r="AO59" s="25">
        <v>5</v>
      </c>
      <c r="AP59" s="8">
        <v>7</v>
      </c>
      <c r="AQ59" s="8">
        <v>7</v>
      </c>
      <c r="AR59" s="8">
        <v>8</v>
      </c>
      <c r="AS59" s="8">
        <v>8</v>
      </c>
      <c r="AT59" s="14">
        <v>9</v>
      </c>
      <c r="AU59" s="7">
        <v>8</v>
      </c>
      <c r="AV59" s="25" t="s">
        <v>57</v>
      </c>
      <c r="AW59" s="25">
        <v>10</v>
      </c>
      <c r="AX59" s="25">
        <v>9</v>
      </c>
      <c r="AY59" s="25">
        <v>11</v>
      </c>
      <c r="AZ59" s="25">
        <v>10</v>
      </c>
      <c r="BA59" s="25">
        <v>13</v>
      </c>
      <c r="BB59" s="25">
        <v>10</v>
      </c>
      <c r="BC59" s="25">
        <v>11</v>
      </c>
      <c r="BD59" s="25">
        <v>8</v>
      </c>
      <c r="BE59" s="25">
        <v>10</v>
      </c>
      <c r="BF59" s="25">
        <v>8</v>
      </c>
      <c r="BG59" s="7">
        <v>10</v>
      </c>
      <c r="BH59" s="3">
        <v>8</v>
      </c>
      <c r="BI59" s="3">
        <v>9</v>
      </c>
      <c r="BJ59" s="3">
        <v>8</v>
      </c>
      <c r="BK59" s="3">
        <v>8</v>
      </c>
      <c r="BL59" s="14">
        <v>7</v>
      </c>
      <c r="BM59" s="8"/>
      <c r="BN59" s="8" t="s">
        <v>57</v>
      </c>
    </row>
    <row r="60" spans="2:66">
      <c r="B60" s="34" t="s">
        <v>56</v>
      </c>
      <c r="C60" s="34">
        <v>17.899999999999999</v>
      </c>
      <c r="D60" s="34">
        <v>0.3</v>
      </c>
      <c r="E60" s="34">
        <v>0.06</v>
      </c>
      <c r="F60" s="34"/>
      <c r="G60" s="34"/>
      <c r="H60" s="34">
        <v>4.49</v>
      </c>
      <c r="I60" s="34">
        <v>3.34</v>
      </c>
      <c r="J60" s="34"/>
      <c r="K60" s="34"/>
      <c r="L60" s="34">
        <v>0</v>
      </c>
      <c r="M60" s="34"/>
      <c r="N60" s="34" t="s">
        <v>379</v>
      </c>
      <c r="O60" s="2">
        <f t="shared" si="5"/>
        <v>26.09</v>
      </c>
      <c r="P60" s="2">
        <f t="shared" si="6"/>
        <v>26.09</v>
      </c>
      <c r="Q60" s="28">
        <v>2</v>
      </c>
      <c r="R60" s="28">
        <v>1.6</v>
      </c>
      <c r="S60" s="171" t="s">
        <v>57</v>
      </c>
      <c r="T60" s="172">
        <f t="shared" si="3"/>
        <v>8.6966666666666672</v>
      </c>
      <c r="U60" s="172">
        <f t="shared" si="4"/>
        <v>0.66666666666666663</v>
      </c>
      <c r="V60" s="172">
        <f t="shared" si="2"/>
        <v>0.53333333333333333</v>
      </c>
      <c r="X60" s="67" t="s">
        <v>354</v>
      </c>
      <c r="Y60" s="67"/>
      <c r="Z60" s="67"/>
      <c r="AA60" s="67"/>
      <c r="AB60" s="67"/>
      <c r="AC60" s="67"/>
      <c r="AD60" s="67"/>
      <c r="AE60" s="67"/>
      <c r="AG60" s="28" t="s">
        <v>55</v>
      </c>
      <c r="AH60" s="28">
        <v>0.9</v>
      </c>
      <c r="AI60" s="28">
        <v>0.9</v>
      </c>
      <c r="AJ60" s="28">
        <v>0.8</v>
      </c>
      <c r="AK60" s="28">
        <v>0.8</v>
      </c>
      <c r="AL60" s="28">
        <v>0.8</v>
      </c>
      <c r="AM60" s="28">
        <v>0.8</v>
      </c>
      <c r="AN60" s="28">
        <v>1</v>
      </c>
      <c r="AO60" s="28">
        <v>1</v>
      </c>
      <c r="AP60" s="6">
        <v>1.2</v>
      </c>
      <c r="AQ60" s="6">
        <v>1.2</v>
      </c>
      <c r="AR60" s="6">
        <v>1.4</v>
      </c>
      <c r="AS60" s="6">
        <v>1.4</v>
      </c>
      <c r="AT60" s="13">
        <v>1.6</v>
      </c>
      <c r="AU60" s="5">
        <v>1.6</v>
      </c>
      <c r="AV60" s="28" t="s">
        <v>55</v>
      </c>
      <c r="AW60" s="28">
        <v>1.8</v>
      </c>
      <c r="AX60" s="28">
        <v>1.8</v>
      </c>
      <c r="AY60" s="28">
        <v>2.2000000000000002</v>
      </c>
      <c r="AZ60" s="28">
        <v>1.8</v>
      </c>
      <c r="BA60" s="28">
        <v>2.4</v>
      </c>
      <c r="BB60" s="28">
        <v>1.8</v>
      </c>
      <c r="BC60" s="28">
        <v>2</v>
      </c>
      <c r="BD60" s="28">
        <v>1.6</v>
      </c>
      <c r="BE60" s="28">
        <v>2</v>
      </c>
      <c r="BF60" s="28">
        <v>1.6</v>
      </c>
      <c r="BG60" s="5">
        <v>2.2000000000000002</v>
      </c>
      <c r="BH60" s="2">
        <v>1.9</v>
      </c>
      <c r="BI60" s="2">
        <v>2.2000000000000002</v>
      </c>
      <c r="BJ60" s="2">
        <v>2</v>
      </c>
      <c r="BK60" s="2">
        <v>2.2000000000000002</v>
      </c>
      <c r="BL60" s="13">
        <v>1.9</v>
      </c>
      <c r="BM60" s="6"/>
      <c r="BN60" s="6" t="s">
        <v>55</v>
      </c>
    </row>
    <row r="61" spans="2:66" ht="18" customHeight="1">
      <c r="B61" s="3" t="s">
        <v>39</v>
      </c>
      <c r="C61" s="3">
        <v>2</v>
      </c>
      <c r="D61" s="3">
        <v>1</v>
      </c>
      <c r="E61" s="3">
        <v>0.4</v>
      </c>
      <c r="F61" s="3"/>
      <c r="G61" s="3"/>
      <c r="H61" s="3">
        <v>0.2</v>
      </c>
      <c r="I61" s="3">
        <v>3.1</v>
      </c>
      <c r="J61" s="3"/>
      <c r="K61" s="3"/>
      <c r="L61" s="3">
        <v>0</v>
      </c>
      <c r="M61" s="3"/>
      <c r="N61" s="3" t="s">
        <v>379</v>
      </c>
      <c r="O61" s="32">
        <f t="shared" si="5"/>
        <v>6.7</v>
      </c>
      <c r="P61" s="32">
        <f t="shared" si="6"/>
        <v>6.7</v>
      </c>
      <c r="Q61" s="25"/>
      <c r="R61" s="25"/>
      <c r="S61" s="168" t="s">
        <v>39</v>
      </c>
      <c r="T61" s="145">
        <f t="shared" si="3"/>
        <v>2.2333333333333334</v>
      </c>
      <c r="U61" s="145">
        <f t="shared" si="4"/>
        <v>0</v>
      </c>
      <c r="V61" s="145">
        <f t="shared" si="2"/>
        <v>0</v>
      </c>
      <c r="X61" s="74" t="s">
        <v>355</v>
      </c>
      <c r="Y61" s="68"/>
      <c r="Z61" s="67"/>
      <c r="AA61" s="67"/>
      <c r="AB61" s="67"/>
      <c r="AC61" s="67"/>
      <c r="AD61" s="67"/>
      <c r="AE61" s="67"/>
      <c r="AG61" s="25" t="s">
        <v>39</v>
      </c>
      <c r="AH61" s="25" t="s">
        <v>286</v>
      </c>
      <c r="AI61" s="25" t="s">
        <v>286</v>
      </c>
      <c r="AJ61" s="25" t="s">
        <v>286</v>
      </c>
      <c r="AK61" s="25" t="s">
        <v>286</v>
      </c>
      <c r="AL61" s="25" t="s">
        <v>286</v>
      </c>
      <c r="AM61" s="25" t="s">
        <v>286</v>
      </c>
      <c r="AN61" s="25"/>
      <c r="AO61" s="25"/>
      <c r="AP61" s="8"/>
      <c r="AQ61" s="8"/>
      <c r="AR61" s="8"/>
      <c r="AS61" s="8"/>
      <c r="AT61" s="14"/>
      <c r="AU61" s="7"/>
      <c r="AV61" s="25" t="s">
        <v>39</v>
      </c>
      <c r="AW61" s="25"/>
      <c r="AX61" s="25"/>
      <c r="AY61" s="25"/>
      <c r="AZ61" s="25"/>
      <c r="BA61" s="25"/>
      <c r="BB61" s="25"/>
      <c r="BC61" s="25"/>
      <c r="BD61" s="25"/>
      <c r="BE61" s="25"/>
      <c r="BF61" s="25"/>
      <c r="BG61" s="7"/>
      <c r="BH61" s="3"/>
      <c r="BI61" s="3"/>
      <c r="BJ61" s="3"/>
      <c r="BK61" s="3"/>
      <c r="BL61" s="14"/>
      <c r="BM61" s="8" t="s">
        <v>44</v>
      </c>
      <c r="BN61" s="8" t="s">
        <v>39</v>
      </c>
    </row>
    <row r="62" spans="2:66">
      <c r="B62" s="2" t="s">
        <v>40</v>
      </c>
      <c r="C62" s="2">
        <v>1</v>
      </c>
      <c r="D62" s="2">
        <v>10</v>
      </c>
      <c r="E62" s="2">
        <v>0</v>
      </c>
      <c r="F62" s="2"/>
      <c r="G62" s="2"/>
      <c r="H62" s="2">
        <v>2</v>
      </c>
      <c r="I62" s="2">
        <v>17.2</v>
      </c>
      <c r="J62" s="2"/>
      <c r="K62" s="2"/>
      <c r="L62" s="2">
        <v>0</v>
      </c>
      <c r="M62" s="2"/>
      <c r="N62" s="2" t="s">
        <v>379</v>
      </c>
      <c r="O62" s="2">
        <f t="shared" si="5"/>
        <v>30.2</v>
      </c>
      <c r="P62" s="2">
        <f t="shared" si="6"/>
        <v>30.2</v>
      </c>
      <c r="Q62" s="28"/>
      <c r="R62" s="28"/>
      <c r="S62" s="167" t="s">
        <v>40</v>
      </c>
      <c r="T62" s="136">
        <f t="shared" si="3"/>
        <v>10.066666666666666</v>
      </c>
      <c r="U62" s="136">
        <f t="shared" si="4"/>
        <v>0</v>
      </c>
      <c r="V62" s="136">
        <f t="shared" si="2"/>
        <v>0</v>
      </c>
      <c r="X62" s="143"/>
      <c r="Y62" s="67"/>
      <c r="Z62" s="67"/>
      <c r="AA62" s="67"/>
      <c r="AB62" s="67"/>
      <c r="AC62" s="67"/>
      <c r="AD62" s="67"/>
      <c r="AE62" s="67"/>
      <c r="AG62" s="28" t="s">
        <v>40</v>
      </c>
      <c r="AH62" s="28" t="s">
        <v>286</v>
      </c>
      <c r="AI62" s="28" t="s">
        <v>286</v>
      </c>
      <c r="AJ62" s="28" t="s">
        <v>286</v>
      </c>
      <c r="AK62" s="28" t="s">
        <v>286</v>
      </c>
      <c r="AL62" s="28" t="s">
        <v>286</v>
      </c>
      <c r="AM62" s="28" t="s">
        <v>286</v>
      </c>
      <c r="AN62" s="28"/>
      <c r="AO62" s="28"/>
      <c r="AP62" s="6"/>
      <c r="AQ62" s="6"/>
      <c r="AR62" s="6"/>
      <c r="AS62" s="6"/>
      <c r="AT62" s="13"/>
      <c r="AU62" s="5"/>
      <c r="AV62" s="28" t="s">
        <v>40</v>
      </c>
      <c r="AW62" s="28"/>
      <c r="AX62" s="28"/>
      <c r="AY62" s="28"/>
      <c r="AZ62" s="28"/>
      <c r="BA62" s="28"/>
      <c r="BB62" s="28"/>
      <c r="BC62" s="28"/>
      <c r="BD62" s="28"/>
      <c r="BE62" s="28"/>
      <c r="BF62" s="28"/>
      <c r="BG62" s="5"/>
      <c r="BH62" s="2"/>
      <c r="BI62" s="2"/>
      <c r="BJ62" s="2"/>
      <c r="BK62" s="2"/>
      <c r="BL62" s="13"/>
      <c r="BM62" s="6" t="s">
        <v>44</v>
      </c>
      <c r="BN62" s="6" t="s">
        <v>40</v>
      </c>
    </row>
    <row r="63" spans="2:66" ht="18" customHeight="1">
      <c r="B63" s="3" t="s">
        <v>41</v>
      </c>
      <c r="C63" s="3">
        <v>3</v>
      </c>
      <c r="D63" s="3">
        <v>11</v>
      </c>
      <c r="E63" s="3">
        <v>0.4</v>
      </c>
      <c r="F63" s="3"/>
      <c r="G63" s="3"/>
      <c r="H63" s="3">
        <v>2.5</v>
      </c>
      <c r="I63" s="3">
        <v>20.3</v>
      </c>
      <c r="J63" s="3"/>
      <c r="K63" s="3"/>
      <c r="L63" s="3">
        <v>0</v>
      </c>
      <c r="M63" s="3"/>
      <c r="N63" s="3" t="s">
        <v>379</v>
      </c>
      <c r="O63" s="77">
        <f t="shared" si="5"/>
        <v>37.200000000000003</v>
      </c>
      <c r="P63" s="32">
        <f t="shared" si="6"/>
        <v>37.200000000000003</v>
      </c>
      <c r="Q63" s="25">
        <v>21</v>
      </c>
      <c r="R63" s="25">
        <v>18</v>
      </c>
      <c r="S63" s="168" t="s">
        <v>41</v>
      </c>
      <c r="T63" s="145">
        <f t="shared" si="3"/>
        <v>12.4</v>
      </c>
      <c r="U63" s="145">
        <f t="shared" si="4"/>
        <v>7</v>
      </c>
      <c r="V63" s="145">
        <f t="shared" si="2"/>
        <v>6</v>
      </c>
      <c r="X63" s="91" t="s">
        <v>136</v>
      </c>
      <c r="Y63" s="68"/>
      <c r="Z63" s="67"/>
      <c r="AA63" s="67"/>
      <c r="AB63" s="67"/>
      <c r="AC63" s="67"/>
      <c r="AD63" s="67"/>
      <c r="AE63" s="67"/>
      <c r="AG63" s="25" t="s">
        <v>41</v>
      </c>
      <c r="AH63" s="25" t="s">
        <v>286</v>
      </c>
      <c r="AI63" s="25" t="s">
        <v>286</v>
      </c>
      <c r="AJ63" s="25" t="s">
        <v>286</v>
      </c>
      <c r="AK63" s="25" t="s">
        <v>286</v>
      </c>
      <c r="AL63" s="25" t="s">
        <v>286</v>
      </c>
      <c r="AM63" s="25" t="s">
        <v>286</v>
      </c>
      <c r="AN63" s="25"/>
      <c r="AO63" s="25"/>
      <c r="AP63" s="8">
        <v>8</v>
      </c>
      <c r="AQ63" s="8">
        <v>8</v>
      </c>
      <c r="AR63" s="8">
        <v>10</v>
      </c>
      <c r="AS63" s="8">
        <v>10</v>
      </c>
      <c r="AT63" s="14">
        <v>11</v>
      </c>
      <c r="AU63" s="7">
        <v>11</v>
      </c>
      <c r="AV63" s="25" t="s">
        <v>41</v>
      </c>
      <c r="AW63" s="25">
        <v>13</v>
      </c>
      <c r="AX63" s="25">
        <v>13</v>
      </c>
      <c r="AY63" s="25">
        <v>17</v>
      </c>
      <c r="AZ63" s="25">
        <v>17</v>
      </c>
      <c r="BA63" s="25">
        <v>19</v>
      </c>
      <c r="BB63" s="25">
        <v>18</v>
      </c>
      <c r="BC63" s="25">
        <v>21</v>
      </c>
      <c r="BD63" s="25">
        <v>18</v>
      </c>
      <c r="BE63" s="25">
        <v>21</v>
      </c>
      <c r="BF63" s="25">
        <v>18</v>
      </c>
      <c r="BG63" s="7">
        <v>20</v>
      </c>
      <c r="BH63" s="3">
        <v>18</v>
      </c>
      <c r="BI63" s="3">
        <v>20</v>
      </c>
      <c r="BJ63" s="3">
        <v>17</v>
      </c>
      <c r="BK63" s="3">
        <v>19</v>
      </c>
      <c r="BL63" s="14">
        <v>19</v>
      </c>
      <c r="BM63" s="8" t="s">
        <v>47</v>
      </c>
      <c r="BN63" s="8" t="s">
        <v>41</v>
      </c>
    </row>
    <row r="64" spans="2:66">
      <c r="B64" s="2" t="s">
        <v>42</v>
      </c>
      <c r="C64" s="2">
        <v>1</v>
      </c>
      <c r="D64" s="2">
        <v>0</v>
      </c>
      <c r="E64" s="2">
        <v>0</v>
      </c>
      <c r="F64" s="2"/>
      <c r="G64" s="2"/>
      <c r="H64" s="2">
        <v>0</v>
      </c>
      <c r="I64" s="2">
        <v>0</v>
      </c>
      <c r="J64" s="2"/>
      <c r="K64" s="2"/>
      <c r="L64" s="2">
        <v>0</v>
      </c>
      <c r="M64" s="2"/>
      <c r="N64" s="2" t="s">
        <v>379</v>
      </c>
      <c r="O64" s="76">
        <f t="shared" si="5"/>
        <v>1</v>
      </c>
      <c r="P64" s="2">
        <f t="shared" si="6"/>
        <v>1</v>
      </c>
      <c r="Q64" s="28">
        <v>7.5</v>
      </c>
      <c r="R64" s="28">
        <v>6.5</v>
      </c>
      <c r="S64" s="167" t="s">
        <v>42</v>
      </c>
      <c r="T64" s="136">
        <f t="shared" si="3"/>
        <v>0.33333333333333331</v>
      </c>
      <c r="U64" s="136">
        <f t="shared" si="4"/>
        <v>2.5</v>
      </c>
      <c r="V64" s="136">
        <f t="shared" si="2"/>
        <v>2.1666666666666665</v>
      </c>
      <c r="X64" s="67" t="s">
        <v>138</v>
      </c>
      <c r="Y64" s="67"/>
      <c r="Z64" s="67"/>
      <c r="AA64" s="67"/>
      <c r="AB64" s="67"/>
      <c r="AC64" s="67"/>
      <c r="AD64" s="67"/>
      <c r="AE64" s="67"/>
      <c r="AG64" s="28" t="s">
        <v>42</v>
      </c>
      <c r="AH64" s="28">
        <v>0.3</v>
      </c>
      <c r="AI64" s="28">
        <v>0.3</v>
      </c>
      <c r="AJ64" s="28">
        <v>1.5</v>
      </c>
      <c r="AK64" s="28">
        <v>1.5</v>
      </c>
      <c r="AL64" s="28">
        <v>1.5</v>
      </c>
      <c r="AM64" s="28">
        <v>1.5</v>
      </c>
      <c r="AN64" s="28">
        <v>3</v>
      </c>
      <c r="AO64" s="28">
        <v>3</v>
      </c>
      <c r="AP64" s="6">
        <v>3.5</v>
      </c>
      <c r="AQ64" s="6">
        <v>3.5</v>
      </c>
      <c r="AR64" s="6">
        <v>4.5</v>
      </c>
      <c r="AS64" s="6">
        <v>4.5</v>
      </c>
      <c r="AT64" s="13">
        <v>5</v>
      </c>
      <c r="AU64" s="5">
        <v>5</v>
      </c>
      <c r="AV64" s="28" t="s">
        <v>42</v>
      </c>
      <c r="AW64" s="28">
        <v>6</v>
      </c>
      <c r="AX64" s="28">
        <v>6</v>
      </c>
      <c r="AY64" s="28">
        <v>7</v>
      </c>
      <c r="AZ64" s="28">
        <v>6.5</v>
      </c>
      <c r="BA64" s="28">
        <v>7.5</v>
      </c>
      <c r="BB64" s="28">
        <v>6.5</v>
      </c>
      <c r="BC64" s="28">
        <v>7.5</v>
      </c>
      <c r="BD64" s="28">
        <v>6.5</v>
      </c>
      <c r="BE64" s="28">
        <v>7.5</v>
      </c>
      <c r="BF64" s="28">
        <v>6.5</v>
      </c>
      <c r="BG64" s="5">
        <v>7.5</v>
      </c>
      <c r="BH64" s="2">
        <v>6.5</v>
      </c>
      <c r="BI64" s="2">
        <v>850</v>
      </c>
      <c r="BJ64" s="2">
        <v>6.5</v>
      </c>
      <c r="BK64" s="2">
        <v>7.5</v>
      </c>
      <c r="BL64" s="13">
        <v>6.5</v>
      </c>
      <c r="BM64" s="6"/>
      <c r="BN64" s="6" t="s">
        <v>42</v>
      </c>
    </row>
    <row r="65" spans="1:67" ht="18" customHeight="1">
      <c r="B65" s="3" t="s">
        <v>43</v>
      </c>
      <c r="C65" s="3">
        <v>33</v>
      </c>
      <c r="D65" s="3">
        <v>214</v>
      </c>
      <c r="E65" s="3">
        <v>6.3</v>
      </c>
      <c r="F65" s="3"/>
      <c r="G65" s="3"/>
      <c r="H65" s="3">
        <v>1.2</v>
      </c>
      <c r="I65" s="3">
        <v>-1.3</v>
      </c>
      <c r="J65" s="3"/>
      <c r="K65" s="3"/>
      <c r="L65" s="3">
        <v>0</v>
      </c>
      <c r="M65" s="3"/>
      <c r="N65" s="3">
        <v>0</v>
      </c>
      <c r="O65" s="77">
        <f t="shared" si="5"/>
        <v>253.2</v>
      </c>
      <c r="P65" s="32">
        <f t="shared" si="6"/>
        <v>253.2</v>
      </c>
      <c r="Q65" s="29"/>
      <c r="R65" s="29"/>
      <c r="S65" s="168" t="s">
        <v>43</v>
      </c>
      <c r="T65" s="145">
        <f t="shared" si="3"/>
        <v>84.399999999999991</v>
      </c>
      <c r="U65" s="145">
        <f t="shared" si="4"/>
        <v>0</v>
      </c>
      <c r="V65" s="145">
        <f t="shared" si="2"/>
        <v>0</v>
      </c>
      <c r="X65" s="91" t="s">
        <v>137</v>
      </c>
      <c r="Y65" s="68"/>
      <c r="Z65" s="67"/>
      <c r="AA65" s="67"/>
      <c r="AB65" s="67"/>
      <c r="AC65" s="67"/>
      <c r="AD65" s="67"/>
      <c r="AE65" s="67"/>
      <c r="AG65" s="29" t="s">
        <v>77</v>
      </c>
      <c r="AH65" s="29" t="s">
        <v>286</v>
      </c>
      <c r="AI65" s="29" t="s">
        <v>286</v>
      </c>
      <c r="AJ65" s="29" t="s">
        <v>286</v>
      </c>
      <c r="AK65" s="29" t="s">
        <v>286</v>
      </c>
      <c r="AL65" s="29" t="s">
        <v>286</v>
      </c>
      <c r="AM65" s="29" t="s">
        <v>286</v>
      </c>
      <c r="AN65" s="29"/>
      <c r="AO65" s="29"/>
      <c r="AP65" s="23">
        <f t="shared" ref="AP65:AU65" si="10">AP25-AP63</f>
        <v>203.25</v>
      </c>
      <c r="AQ65" s="173">
        <f t="shared" si="10"/>
        <v>195.125</v>
      </c>
      <c r="AR65" s="194">
        <f t="shared" si="10"/>
        <v>231.71475029628905</v>
      </c>
      <c r="AS65" s="173">
        <f t="shared" si="10"/>
        <v>254.20701411270306</v>
      </c>
      <c r="AT65" s="173">
        <f t="shared" si="10"/>
        <v>277.49825035363529</v>
      </c>
      <c r="AU65" s="33">
        <f t="shared" si="10"/>
        <v>298.75994758041048</v>
      </c>
      <c r="AV65" s="29" t="s">
        <v>43</v>
      </c>
      <c r="AW65" s="29">
        <f t="shared" ref="AW65:BL65" si="11">AW25-AW63</f>
        <v>337.876250430097</v>
      </c>
      <c r="AX65" s="29">
        <f t="shared" si="11"/>
        <v>369.64464112874242</v>
      </c>
      <c r="AY65" s="29">
        <f t="shared" si="11"/>
        <v>388.45700049700093</v>
      </c>
      <c r="AZ65" s="29">
        <f t="shared" si="11"/>
        <v>420.30816128999129</v>
      </c>
      <c r="BA65" s="29">
        <f t="shared" si="11"/>
        <v>417.64600053523179</v>
      </c>
      <c r="BB65" s="29">
        <f t="shared" si="11"/>
        <v>401.08698790290828</v>
      </c>
      <c r="BC65" s="193">
        <f t="shared" si="11"/>
        <v>392.25425050655866</v>
      </c>
      <c r="BD65" s="192">
        <f t="shared" si="11"/>
        <v>346.42346774165946</v>
      </c>
      <c r="BE65" s="192">
        <f t="shared" si="11"/>
        <v>400.05150051611639</v>
      </c>
      <c r="BF65" s="192">
        <f t="shared" si="11"/>
        <v>355.53405443520086</v>
      </c>
      <c r="BG65" s="23">
        <f t="shared" si="11"/>
        <v>385.45700049700093</v>
      </c>
      <c r="BH65" s="173">
        <f t="shared" si="11"/>
        <v>337.3128810481179</v>
      </c>
      <c r="BI65" s="191">
        <f t="shared" si="11"/>
        <v>354.26800045877013</v>
      </c>
      <c r="BJ65" s="173">
        <f t="shared" si="11"/>
        <v>320.09170766103495</v>
      </c>
      <c r="BK65" s="23">
        <f t="shared" si="11"/>
        <v>324.07900042053927</v>
      </c>
      <c r="BL65" s="173">
        <f t="shared" si="11"/>
        <v>299.87053427395199</v>
      </c>
      <c r="BM65" s="23" t="s">
        <v>78</v>
      </c>
      <c r="BN65" s="23" t="s">
        <v>43</v>
      </c>
    </row>
    <row r="66" spans="1:67">
      <c r="B66" s="2" t="s">
        <v>79</v>
      </c>
      <c r="C66" s="2" t="s">
        <v>396</v>
      </c>
      <c r="D66" s="2" t="s">
        <v>396</v>
      </c>
      <c r="E66" s="2" t="s">
        <v>396</v>
      </c>
      <c r="F66" s="2"/>
      <c r="G66" s="2"/>
      <c r="H66" s="2">
        <v>0</v>
      </c>
      <c r="I66" s="2">
        <v>0</v>
      </c>
      <c r="J66" s="2"/>
      <c r="K66" s="2"/>
      <c r="L66" s="2">
        <v>0</v>
      </c>
      <c r="M66" s="2"/>
      <c r="N66" s="2">
        <v>0</v>
      </c>
      <c r="O66" s="76">
        <f t="shared" si="5"/>
        <v>0</v>
      </c>
      <c r="P66" s="2">
        <f t="shared" si="6"/>
        <v>0</v>
      </c>
      <c r="Q66" s="30">
        <v>20</v>
      </c>
      <c r="R66" s="30">
        <v>20</v>
      </c>
      <c r="S66" s="167" t="s">
        <v>79</v>
      </c>
      <c r="T66" s="136">
        <f t="shared" si="3"/>
        <v>0</v>
      </c>
      <c r="U66" s="136">
        <f t="shared" si="4"/>
        <v>6.666666666666667</v>
      </c>
      <c r="V66" s="136">
        <f t="shared" si="2"/>
        <v>6.666666666666667</v>
      </c>
      <c r="X66" s="67" t="s">
        <v>139</v>
      </c>
      <c r="Y66" s="67"/>
      <c r="Z66" s="67"/>
      <c r="AA66" s="67"/>
      <c r="AB66" s="67"/>
      <c r="AC66" s="67"/>
      <c r="AD66" s="67"/>
      <c r="AE66" s="67"/>
      <c r="AG66" s="30" t="s">
        <v>79</v>
      </c>
      <c r="AH66" s="30"/>
      <c r="AI66" s="30"/>
      <c r="AJ66" s="30"/>
      <c r="AK66" s="30"/>
      <c r="AL66" s="30"/>
      <c r="AM66" s="30"/>
      <c r="AN66" s="30"/>
      <c r="AO66" s="30"/>
      <c r="AP66" s="22"/>
      <c r="AQ66" s="22"/>
      <c r="AR66" s="22"/>
      <c r="AS66" s="22"/>
      <c r="AT66" s="21"/>
      <c r="AU66" s="19"/>
      <c r="AV66" s="30" t="s">
        <v>79</v>
      </c>
      <c r="AW66" s="30"/>
      <c r="AX66" s="30"/>
      <c r="AY66" s="30"/>
      <c r="AZ66" s="30"/>
      <c r="BA66" s="30"/>
      <c r="BB66" s="30"/>
      <c r="BC66" s="30">
        <v>20</v>
      </c>
      <c r="BD66" s="30">
        <v>20</v>
      </c>
      <c r="BE66" s="30">
        <v>20</v>
      </c>
      <c r="BF66" s="30">
        <v>20</v>
      </c>
      <c r="BG66" s="19">
        <v>20</v>
      </c>
      <c r="BH66" s="20">
        <v>20</v>
      </c>
      <c r="BI66" s="20">
        <v>20</v>
      </c>
      <c r="BJ66" s="20">
        <v>20</v>
      </c>
      <c r="BK66" s="20">
        <v>20</v>
      </c>
      <c r="BL66" s="21">
        <v>20</v>
      </c>
      <c r="BM66" s="22" t="s">
        <v>81</v>
      </c>
      <c r="BN66" s="166" t="s">
        <v>79</v>
      </c>
    </row>
    <row r="67" spans="1:67" ht="18" customHeight="1">
      <c r="B67" s="70" t="s">
        <v>132</v>
      </c>
      <c r="C67" s="70" t="s">
        <v>396</v>
      </c>
      <c r="D67" s="70" t="s">
        <v>396</v>
      </c>
      <c r="E67" s="70" t="s">
        <v>396</v>
      </c>
      <c r="F67" s="70"/>
      <c r="G67" s="70"/>
      <c r="H67" s="70">
        <v>0</v>
      </c>
      <c r="I67" s="70">
        <v>0</v>
      </c>
      <c r="J67" s="70"/>
      <c r="K67" s="70"/>
      <c r="L67" s="70">
        <v>0</v>
      </c>
      <c r="M67" s="70"/>
      <c r="N67" s="70">
        <v>0</v>
      </c>
      <c r="O67" s="174">
        <f t="shared" si="5"/>
        <v>0</v>
      </c>
      <c r="P67" s="175">
        <f t="shared" si="6"/>
        <v>0</v>
      </c>
      <c r="Q67" s="176">
        <v>200</v>
      </c>
      <c r="R67" s="176">
        <v>200</v>
      </c>
      <c r="S67" s="177" t="s">
        <v>80</v>
      </c>
      <c r="T67" s="178">
        <f t="shared" si="3"/>
        <v>0</v>
      </c>
      <c r="U67" s="178">
        <f t="shared" si="4"/>
        <v>66.666666666666671</v>
      </c>
      <c r="V67" s="178">
        <f t="shared" si="2"/>
        <v>66.666666666666671</v>
      </c>
      <c r="X67" s="74" t="s">
        <v>140</v>
      </c>
      <c r="Y67" s="68"/>
      <c r="Z67" s="67"/>
      <c r="AA67" s="67"/>
      <c r="AB67" s="67"/>
      <c r="AC67" s="67"/>
      <c r="AD67" s="67"/>
      <c r="AE67" s="67"/>
      <c r="AG67" s="176" t="s">
        <v>80</v>
      </c>
      <c r="AH67" s="176"/>
      <c r="AI67" s="176"/>
      <c r="AJ67" s="176"/>
      <c r="AK67" s="176"/>
      <c r="AL67" s="176"/>
      <c r="AM67" s="176"/>
      <c r="AN67" s="176">
        <v>200</v>
      </c>
      <c r="AO67" s="176">
        <v>200</v>
      </c>
      <c r="AP67" s="179">
        <v>200</v>
      </c>
      <c r="AQ67" s="176">
        <v>200</v>
      </c>
      <c r="AR67" s="176">
        <v>200</v>
      </c>
      <c r="AS67" s="176">
        <v>200</v>
      </c>
      <c r="AT67" s="176">
        <v>200</v>
      </c>
      <c r="AU67" s="180">
        <v>200</v>
      </c>
      <c r="AV67" s="176" t="s">
        <v>80</v>
      </c>
      <c r="AW67" s="176">
        <v>200</v>
      </c>
      <c r="AX67" s="176">
        <v>200</v>
      </c>
      <c r="AY67" s="176">
        <v>200</v>
      </c>
      <c r="AZ67" s="176">
        <v>200</v>
      </c>
      <c r="BA67" s="176">
        <v>200</v>
      </c>
      <c r="BB67" s="176">
        <v>200</v>
      </c>
      <c r="BC67" s="176">
        <v>200</v>
      </c>
      <c r="BD67" s="176">
        <v>200</v>
      </c>
      <c r="BE67" s="176">
        <v>200</v>
      </c>
      <c r="BF67" s="176">
        <v>200</v>
      </c>
      <c r="BG67" s="179">
        <v>200</v>
      </c>
      <c r="BH67" s="176">
        <v>200</v>
      </c>
      <c r="BI67" s="176">
        <v>200</v>
      </c>
      <c r="BJ67" s="176">
        <v>200</v>
      </c>
      <c r="BK67" s="176">
        <v>200</v>
      </c>
      <c r="BL67" s="176">
        <v>200</v>
      </c>
      <c r="BM67" s="176" t="s">
        <v>82</v>
      </c>
      <c r="BN67" s="165" t="s">
        <v>80</v>
      </c>
    </row>
    <row r="68" spans="1:67" ht="18" customHeight="1">
      <c r="B68" s="28" t="s">
        <v>302</v>
      </c>
      <c r="C68" s="30"/>
      <c r="D68" s="30"/>
      <c r="E68" s="30"/>
      <c r="F68" s="30"/>
      <c r="G68" s="30"/>
      <c r="H68" s="30"/>
      <c r="I68" s="30"/>
      <c r="J68" s="30"/>
      <c r="K68" s="30"/>
      <c r="L68" s="30"/>
      <c r="M68" s="30"/>
      <c r="N68" s="30"/>
      <c r="O68" s="28">
        <f>SUM(C68:N68)</f>
        <v>0</v>
      </c>
      <c r="P68" s="28">
        <f t="shared" si="6"/>
        <v>0</v>
      </c>
      <c r="Q68" s="189">
        <f>Q21/100/9</f>
        <v>2.7413217280700408</v>
      </c>
      <c r="R68" s="189">
        <f>R21/100/9</f>
        <v>2.4174027710889514</v>
      </c>
      <c r="S68" s="188" t="s">
        <v>302</v>
      </c>
      <c r="T68" s="189"/>
      <c r="U68" s="189"/>
      <c r="V68" s="189"/>
      <c r="X68" s="68"/>
      <c r="Y68" s="68"/>
      <c r="Z68" s="67"/>
      <c r="AA68" s="67"/>
      <c r="AB68" s="67"/>
      <c r="AC68" s="67"/>
      <c r="AD68" s="67"/>
      <c r="AE68" s="67"/>
      <c r="AG68" s="30" t="s">
        <v>309</v>
      </c>
      <c r="AH68" s="30"/>
      <c r="AI68" s="30"/>
      <c r="AJ68" s="30"/>
      <c r="AK68" s="30"/>
      <c r="AL68" s="30"/>
      <c r="AM68" s="30"/>
      <c r="AN68" s="30">
        <f t="shared" ref="AN68:AU68" si="12">AN21/100/9</f>
        <v>1.0555555555555556</v>
      </c>
      <c r="AO68" s="30">
        <f t="shared" si="12"/>
        <v>1</v>
      </c>
      <c r="AP68" s="30">
        <f t="shared" si="12"/>
        <v>1.4444444444444444</v>
      </c>
      <c r="AQ68" s="30">
        <f t="shared" si="12"/>
        <v>1.3888888888888888</v>
      </c>
      <c r="AR68" s="30">
        <f t="shared" si="12"/>
        <v>1.603414595663609</v>
      </c>
      <c r="AS68" s="30">
        <f t="shared" si="12"/>
        <v>1.7526170090394895</v>
      </c>
      <c r="AT68" s="30">
        <f t="shared" si="12"/>
        <v>1.9137529045017265</v>
      </c>
      <c r="AU68" s="30">
        <f t="shared" si="12"/>
        <v>2.0547923554256085</v>
      </c>
      <c r="AV68" s="30" t="s">
        <v>309</v>
      </c>
      <c r="AW68" s="30">
        <f t="shared" ref="AW68:BE68" si="13">AW21/100/9</f>
        <v>2.3275373162858837</v>
      </c>
      <c r="AX68" s="30">
        <f t="shared" si="13"/>
        <v>2.5382729096433989</v>
      </c>
      <c r="AY68" s="30">
        <f t="shared" si="13"/>
        <v>2.6895986765970212</v>
      </c>
      <c r="AZ68" s="30">
        <f t="shared" si="13"/>
        <v>2.9008833253067419</v>
      </c>
      <c r="BA68" s="30">
        <f t="shared" si="13"/>
        <v>2.8964908824890996</v>
      </c>
      <c r="BB68" s="30">
        <f t="shared" si="13"/>
        <v>2.7800131867522939</v>
      </c>
      <c r="BC68" s="30">
        <f t="shared" si="13"/>
        <v>2.7413217280700408</v>
      </c>
      <c r="BD68" s="30">
        <f t="shared" si="13"/>
        <v>2.4174027710889514</v>
      </c>
      <c r="BE68" s="30">
        <f t="shared" si="13"/>
        <v>2.7930447795430604</v>
      </c>
      <c r="BF68" s="30">
        <f>BE21/100/9</f>
        <v>2.7930447795430604</v>
      </c>
      <c r="BG68" s="30">
        <f t="shared" ref="BG68:BM68" si="14">BG21/100/9</f>
        <v>2.6895986765970212</v>
      </c>
      <c r="BH68" s="30">
        <f t="shared" si="14"/>
        <v>2.3569677018117274</v>
      </c>
      <c r="BI68" s="30">
        <f t="shared" si="14"/>
        <v>2.4827064707049424</v>
      </c>
      <c r="BJ68" s="30">
        <f t="shared" si="14"/>
        <v>2.2360975632572799</v>
      </c>
      <c r="BK68" s="30">
        <f t="shared" si="14"/>
        <v>2.2758142648128636</v>
      </c>
      <c r="BL68" s="30">
        <f t="shared" si="14"/>
        <v>2.1152274247028324</v>
      </c>
      <c r="BM68" s="30">
        <f t="shared" si="14"/>
        <v>2.5064990743825315</v>
      </c>
      <c r="BN68" s="30" t="s">
        <v>309</v>
      </c>
    </row>
    <row r="69" spans="1:67" ht="18" customHeight="1" thickBot="1">
      <c r="B69" s="300" t="s">
        <v>128</v>
      </c>
      <c r="C69" s="203"/>
      <c r="D69" s="203"/>
      <c r="E69" s="203"/>
      <c r="F69" s="203"/>
      <c r="G69" s="203"/>
      <c r="H69" s="203"/>
      <c r="I69" s="203"/>
      <c r="J69" s="203"/>
      <c r="K69" s="203"/>
      <c r="L69" s="203"/>
      <c r="M69" s="204"/>
      <c r="N69" s="205"/>
      <c r="O69" s="206">
        <f t="shared" si="5"/>
        <v>0</v>
      </c>
      <c r="P69" s="207">
        <f t="shared" si="6"/>
        <v>0</v>
      </c>
      <c r="Q69" s="203"/>
      <c r="R69" s="204"/>
      <c r="S69" s="208" t="s">
        <v>230</v>
      </c>
      <c r="T69" s="209">
        <f>P69/3</f>
        <v>0</v>
      </c>
      <c r="U69" s="209">
        <f t="shared" si="4"/>
        <v>0</v>
      </c>
      <c r="V69" s="209">
        <f t="shared" si="2"/>
        <v>0</v>
      </c>
      <c r="X69" s="68"/>
      <c r="Y69" s="68"/>
      <c r="Z69" s="67"/>
      <c r="AA69" s="67"/>
      <c r="AB69" s="67"/>
      <c r="AC69" s="67"/>
      <c r="AD69" s="67"/>
      <c r="AE69" s="67"/>
      <c r="AF69" s="71"/>
      <c r="AG69" s="24" t="s">
        <v>128</v>
      </c>
      <c r="AH69" s="181"/>
      <c r="AI69" s="181"/>
      <c r="AJ69" s="181"/>
      <c r="AK69" s="181"/>
      <c r="AL69" s="181"/>
      <c r="AM69" s="181"/>
      <c r="AN69" s="181"/>
      <c r="AO69" s="181"/>
      <c r="AP69" s="182"/>
      <c r="AQ69" s="181"/>
      <c r="AR69" s="181"/>
      <c r="AS69" s="181"/>
      <c r="AT69" s="181"/>
      <c r="AU69" s="183"/>
      <c r="AV69" s="24" t="s">
        <v>128</v>
      </c>
      <c r="AW69" s="181"/>
      <c r="AX69" s="181"/>
      <c r="AY69" s="181"/>
      <c r="AZ69" s="181"/>
      <c r="BA69" s="181"/>
      <c r="BB69" s="181"/>
      <c r="BC69" s="181"/>
      <c r="BD69" s="181"/>
      <c r="BE69" s="181"/>
      <c r="BF69" s="181"/>
      <c r="BG69" s="184"/>
      <c r="BH69" s="184"/>
      <c r="BI69" s="184"/>
      <c r="BJ69" s="184"/>
      <c r="BK69" s="184"/>
      <c r="BL69" s="184"/>
      <c r="BM69" s="184" t="s">
        <v>167</v>
      </c>
      <c r="BN69" s="185" t="s">
        <v>128</v>
      </c>
    </row>
    <row r="70" spans="1:67" ht="18.5" thickBot="1">
      <c r="B70" s="286"/>
      <c r="C70" s="210"/>
      <c r="D70" s="211"/>
      <c r="E70" s="211"/>
      <c r="F70" s="211"/>
      <c r="G70" s="211"/>
      <c r="H70" s="211"/>
      <c r="I70" s="211"/>
      <c r="J70" s="211"/>
      <c r="K70" s="211"/>
      <c r="L70" s="211"/>
      <c r="M70" s="211"/>
      <c r="N70" s="211"/>
      <c r="O70" s="202"/>
      <c r="P70" s="212"/>
      <c r="Q70" s="211"/>
      <c r="R70" s="211"/>
      <c r="S70" s="213"/>
      <c r="T70" s="214"/>
      <c r="U70" s="214"/>
      <c r="V70" s="199"/>
      <c r="W70" s="190"/>
      <c r="AF70" s="72"/>
      <c r="AG70" s="73"/>
      <c r="AH70" s="73"/>
      <c r="AI70" s="73"/>
      <c r="AJ70" s="73"/>
      <c r="AK70" s="73"/>
      <c r="AL70" s="73"/>
      <c r="AM70" s="73"/>
      <c r="AN70" s="73"/>
      <c r="AO70" s="73"/>
      <c r="AP70" s="73"/>
      <c r="AQ70" s="73"/>
      <c r="AR70" s="73"/>
      <c r="AS70" s="73"/>
      <c r="AT70" s="73"/>
      <c r="AU70" s="73"/>
      <c r="AV70" s="73"/>
      <c r="AW70" s="73"/>
      <c r="AX70" s="73"/>
      <c r="AY70" s="73"/>
      <c r="AZ70" s="73"/>
      <c r="BA70" s="73"/>
      <c r="BB70" s="73"/>
      <c r="BC70" s="73"/>
      <c r="BD70" s="73"/>
      <c r="BE70" s="73"/>
      <c r="BF70" s="73"/>
      <c r="BG70" s="73"/>
      <c r="BH70" s="73"/>
      <c r="BI70" s="73"/>
      <c r="BJ70" s="73"/>
      <c r="BK70" s="73"/>
      <c r="BL70" s="73"/>
      <c r="BM70" s="73"/>
      <c r="BN70" s="187"/>
      <c r="BO70" s="154"/>
    </row>
    <row r="71" spans="1:67" ht="20">
      <c r="H71" s="93"/>
      <c r="K71" s="150" t="s">
        <v>75</v>
      </c>
      <c r="L71" s="151"/>
      <c r="M71" s="151"/>
      <c r="N71" s="151"/>
      <c r="O71" s="151"/>
      <c r="P71" s="151"/>
      <c r="Q71" s="151"/>
      <c r="R71" s="151"/>
      <c r="S71" s="152" t="s">
        <v>397</v>
      </c>
      <c r="T71" s="153"/>
      <c r="U71" s="153"/>
      <c r="V71" s="190"/>
      <c r="X71" s="139"/>
      <c r="Y71" s="139"/>
      <c r="Z71" s="139"/>
      <c r="AA71" s="139"/>
      <c r="AB71" s="139"/>
      <c r="AC71" s="139"/>
      <c r="AD71" s="139"/>
      <c r="AE71" s="139"/>
      <c r="AG71" t="s">
        <v>293</v>
      </c>
      <c r="BM71" s="86"/>
      <c r="BN71" s="186"/>
    </row>
    <row r="72" spans="1:67" ht="20.5" customHeight="1">
      <c r="G72" s="92"/>
      <c r="H72" s="190"/>
      <c r="X72" s="139"/>
      <c r="Y72" s="253"/>
      <c r="Z72" s="253"/>
      <c r="AA72" s="253"/>
      <c r="AB72" s="253"/>
      <c r="AC72" s="253"/>
      <c r="AD72" s="253"/>
      <c r="AE72" s="253"/>
      <c r="AF72" s="61"/>
      <c r="AG72" s="24" t="s">
        <v>74</v>
      </c>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184"/>
    </row>
    <row r="73" spans="1:67" s="190" customFormat="1" ht="26.5">
      <c r="A73"/>
      <c r="B73" s="138" t="s">
        <v>52</v>
      </c>
      <c r="C73"/>
      <c r="D73"/>
      <c r="E73"/>
      <c r="F73"/>
      <c r="G73"/>
      <c r="H73"/>
      <c r="I73"/>
      <c r="J73"/>
      <c r="K73"/>
      <c r="L73"/>
      <c r="M73"/>
      <c r="N73"/>
      <c r="O73"/>
      <c r="P73" s="138" t="s">
        <v>200</v>
      </c>
      <c r="Q73"/>
      <c r="R73"/>
      <c r="S73"/>
      <c r="T73"/>
      <c r="U73"/>
      <c r="V73"/>
      <c r="W73" s="255"/>
      <c r="X73" s="139"/>
      <c r="Y73" s="139"/>
      <c r="Z73" s="139"/>
      <c r="AA73" s="139"/>
      <c r="AB73" s="253"/>
      <c r="AC73" s="253"/>
      <c r="AD73" s="253"/>
      <c r="AE73" s="253"/>
      <c r="AF73" s="258"/>
      <c r="AG73" s="201"/>
      <c r="AH73" s="201"/>
      <c r="AI73" s="201"/>
      <c r="AJ73" s="201"/>
      <c r="AK73" s="201"/>
      <c r="AL73" s="201"/>
      <c r="AM73" s="201"/>
      <c r="AN73" s="201"/>
      <c r="AO73" s="201"/>
      <c r="AP73" s="201"/>
      <c r="AQ73" s="201"/>
      <c r="AR73" s="201"/>
      <c r="AS73" s="201"/>
      <c r="AT73" s="201"/>
      <c r="AU73" s="201"/>
      <c r="AV73" s="201"/>
      <c r="AW73" s="201"/>
      <c r="AX73" s="201"/>
      <c r="AY73" s="201"/>
      <c r="AZ73" s="201"/>
      <c r="BA73" s="201"/>
      <c r="BB73" s="201"/>
    </row>
    <row r="74" spans="1:67">
      <c r="B74" s="59" t="s">
        <v>53</v>
      </c>
      <c r="C74" s="65"/>
      <c r="D74" s="65"/>
      <c r="E74" s="65"/>
      <c r="F74" s="65"/>
      <c r="G74" s="65"/>
      <c r="H74" s="65"/>
      <c r="I74" s="65"/>
      <c r="J74" s="65"/>
      <c r="K74" s="59"/>
      <c r="L74" s="59"/>
      <c r="P74" s="144"/>
      <c r="Q74" s="144"/>
      <c r="R74" s="144"/>
      <c r="S74" s="144"/>
      <c r="T74" s="144"/>
      <c r="U74" s="144"/>
      <c r="V74" s="144"/>
      <c r="W74" s="200"/>
      <c r="X74" s="139"/>
      <c r="Y74" s="139"/>
      <c r="Z74" s="139"/>
      <c r="AA74" s="139"/>
      <c r="AB74" s="139"/>
      <c r="AC74" s="139"/>
      <c r="AD74" s="139"/>
      <c r="AE74" s="139"/>
    </row>
    <row r="75" spans="1:67">
      <c r="B75" s="59" t="s">
        <v>361</v>
      </c>
      <c r="C75" s="59"/>
      <c r="D75" s="59"/>
      <c r="E75" s="59"/>
      <c r="F75" s="59"/>
      <c r="G75" s="59"/>
      <c r="H75" s="59"/>
      <c r="I75" s="59"/>
      <c r="J75" s="59"/>
      <c r="K75" s="59"/>
      <c r="L75" s="59"/>
      <c r="P75" s="144"/>
      <c r="Q75" s="144"/>
      <c r="R75" s="144"/>
      <c r="S75" s="144"/>
      <c r="T75" s="144"/>
      <c r="U75" s="144"/>
      <c r="V75" s="144"/>
      <c r="W75" s="24"/>
      <c r="X75" s="139"/>
      <c r="Y75" s="139"/>
      <c r="Z75" s="139"/>
      <c r="AA75" s="139"/>
      <c r="AB75" s="139"/>
      <c r="AC75" s="139"/>
      <c r="AD75" s="139"/>
      <c r="AE75" s="139"/>
    </row>
    <row r="76" spans="1:67">
      <c r="B76" s="59" t="s">
        <v>362</v>
      </c>
      <c r="C76" s="59"/>
      <c r="D76" s="59"/>
      <c r="E76" s="59"/>
      <c r="F76" s="59"/>
      <c r="G76" s="59"/>
      <c r="H76" s="59"/>
      <c r="I76" s="59"/>
      <c r="J76" s="59"/>
      <c r="K76" s="59"/>
      <c r="L76" s="59"/>
      <c r="P76" s="144"/>
      <c r="Q76" s="144"/>
      <c r="R76" s="144"/>
      <c r="S76" s="144"/>
      <c r="T76" s="144"/>
      <c r="U76" s="144"/>
      <c r="V76" s="144"/>
      <c r="W76" s="256"/>
      <c r="X76" s="139"/>
      <c r="Y76" s="139"/>
      <c r="Z76" s="139"/>
      <c r="AA76" s="139"/>
      <c r="AB76" s="139"/>
      <c r="AC76" s="139"/>
      <c r="AD76" s="139"/>
      <c r="AE76" s="139"/>
    </row>
    <row r="77" spans="1:67" ht="22.5">
      <c r="B77" s="59" t="s">
        <v>54</v>
      </c>
      <c r="C77" s="59"/>
      <c r="D77" s="59"/>
      <c r="E77" s="59"/>
      <c r="F77" s="59"/>
      <c r="G77" s="59"/>
      <c r="H77" s="59"/>
      <c r="I77" s="59"/>
      <c r="J77" s="59"/>
      <c r="K77" s="59"/>
      <c r="L77" s="59"/>
      <c r="P77" s="144"/>
      <c r="Q77" s="144"/>
      <c r="R77" s="144"/>
      <c r="S77" s="144"/>
      <c r="T77" s="144"/>
      <c r="U77" s="144"/>
      <c r="V77" s="144"/>
      <c r="W77" s="257"/>
      <c r="X77" s="259"/>
      <c r="Y77" s="139"/>
      <c r="Z77" s="139"/>
      <c r="AA77" s="139"/>
      <c r="AB77" s="139"/>
      <c r="AC77" s="139"/>
      <c r="AD77" s="139"/>
      <c r="AE77" s="139"/>
    </row>
    <row r="78" spans="1:67">
      <c r="B78" s="59" t="s">
        <v>365</v>
      </c>
      <c r="C78" s="59"/>
      <c r="D78" s="59"/>
      <c r="E78" s="59"/>
      <c r="F78" s="59"/>
      <c r="G78" s="59"/>
      <c r="H78" s="59"/>
      <c r="I78" s="59"/>
      <c r="J78" s="59"/>
      <c r="K78" s="59"/>
      <c r="L78" s="59"/>
      <c r="P78" s="144"/>
      <c r="Q78" s="144"/>
      <c r="R78" s="144"/>
      <c r="S78" s="144"/>
      <c r="T78" s="144"/>
      <c r="U78" s="144"/>
      <c r="V78" s="144"/>
      <c r="W78" s="257"/>
      <c r="X78" s="253"/>
      <c r="Y78" s="253"/>
      <c r="Z78" s="253"/>
      <c r="AA78" s="139"/>
      <c r="AB78" s="139"/>
      <c r="AC78" s="139"/>
      <c r="AD78" s="139"/>
      <c r="AE78" s="139"/>
    </row>
    <row r="79" spans="1:67" ht="20">
      <c r="B79" s="59" t="s">
        <v>51</v>
      </c>
      <c r="C79" s="59"/>
      <c r="D79" s="59"/>
      <c r="E79" s="59"/>
      <c r="F79" s="59"/>
      <c r="G79" s="59"/>
      <c r="H79" s="59"/>
      <c r="I79" s="59"/>
      <c r="J79" s="59"/>
      <c r="K79" s="59"/>
      <c r="L79" s="59"/>
      <c r="P79" s="144"/>
      <c r="Q79" s="144"/>
      <c r="R79" s="144"/>
      <c r="S79" s="144"/>
      <c r="T79" s="144"/>
      <c r="U79" s="144"/>
      <c r="V79" s="144"/>
      <c r="W79" s="257"/>
      <c r="X79" s="254"/>
      <c r="Y79" s="254"/>
      <c r="Z79" s="254"/>
      <c r="AA79" s="139"/>
      <c r="AB79" s="139"/>
      <c r="AC79" s="139"/>
      <c r="AD79" s="139"/>
      <c r="AE79" s="139"/>
    </row>
    <row r="80" spans="1:67" ht="20">
      <c r="B80" s="59" t="s">
        <v>363</v>
      </c>
      <c r="C80" s="59"/>
      <c r="D80" s="59"/>
      <c r="E80" s="59"/>
      <c r="F80" s="59"/>
      <c r="G80" s="59"/>
      <c r="H80" s="59"/>
      <c r="I80" s="59"/>
      <c r="J80" s="59"/>
      <c r="K80" s="59"/>
      <c r="L80" s="59"/>
      <c r="P80" s="144"/>
      <c r="Q80" s="144"/>
      <c r="R80" s="144"/>
      <c r="S80" s="144"/>
      <c r="T80" s="144"/>
      <c r="U80" s="144"/>
      <c r="V80" s="144"/>
      <c r="W80" s="257"/>
      <c r="X80" s="254"/>
      <c r="Y80" s="254"/>
      <c r="Z80" s="254"/>
      <c r="AA80" s="139"/>
      <c r="AB80" s="139"/>
      <c r="AC80" s="139"/>
      <c r="AD80" s="139"/>
      <c r="AE80" s="139"/>
    </row>
    <row r="81" spans="2:31" ht="20">
      <c r="B81" s="59" t="s">
        <v>50</v>
      </c>
      <c r="C81" s="59"/>
      <c r="D81" s="59"/>
      <c r="E81" s="59"/>
      <c r="F81" s="59"/>
      <c r="G81" s="59"/>
      <c r="H81" s="59"/>
      <c r="I81" s="59"/>
      <c r="J81" s="59"/>
      <c r="K81" s="59"/>
      <c r="L81" s="59"/>
      <c r="P81" s="144"/>
      <c r="Q81" s="144"/>
      <c r="R81" s="144"/>
      <c r="S81" s="144"/>
      <c r="T81" s="144"/>
      <c r="U81" s="144"/>
      <c r="V81" s="144"/>
      <c r="W81" s="257"/>
      <c r="X81" s="254"/>
      <c r="Y81" s="254"/>
      <c r="Z81" s="254"/>
      <c r="AA81" s="139"/>
      <c r="AB81" s="139"/>
      <c r="AC81" s="139"/>
      <c r="AD81" s="139"/>
      <c r="AE81" s="139"/>
    </row>
    <row r="82" spans="2:31" ht="20">
      <c r="B82" s="59" t="s">
        <v>49</v>
      </c>
      <c r="C82" s="59"/>
      <c r="D82" s="59"/>
      <c r="E82" s="59"/>
      <c r="F82" s="59"/>
      <c r="G82" s="59"/>
      <c r="H82" s="59"/>
      <c r="I82" s="59"/>
      <c r="J82" s="59"/>
      <c r="K82" s="59"/>
      <c r="L82" s="59"/>
      <c r="P82" s="144"/>
      <c r="Q82" s="144"/>
      <c r="R82" s="144"/>
      <c r="S82" s="144"/>
      <c r="T82" s="144"/>
      <c r="U82" s="144"/>
      <c r="V82" s="144"/>
      <c r="W82" s="257"/>
      <c r="X82" s="254"/>
      <c r="Y82" s="254"/>
      <c r="Z82" s="254"/>
      <c r="AA82" s="139"/>
      <c r="AB82" s="139"/>
      <c r="AC82" s="139"/>
      <c r="AD82" s="139"/>
      <c r="AE82" s="139"/>
    </row>
    <row r="83" spans="2:31" ht="20">
      <c r="B83" s="59" t="s">
        <v>364</v>
      </c>
      <c r="C83" s="59"/>
      <c r="D83" s="59"/>
      <c r="E83" s="59"/>
      <c r="F83" s="59"/>
      <c r="G83" s="59"/>
      <c r="H83" s="59"/>
      <c r="I83" s="59"/>
      <c r="J83" s="59"/>
      <c r="K83" s="59"/>
      <c r="L83" s="59"/>
      <c r="P83" s="144"/>
      <c r="Q83" s="144"/>
      <c r="R83" s="144"/>
      <c r="S83" s="144"/>
      <c r="T83" s="144"/>
      <c r="U83" s="144"/>
      <c r="V83" s="144"/>
      <c r="W83" s="256"/>
      <c r="X83" s="254"/>
      <c r="Y83" s="254"/>
      <c r="Z83" s="254"/>
      <c r="AA83" s="139"/>
      <c r="AB83" s="139"/>
      <c r="AC83" s="139"/>
      <c r="AD83" s="139"/>
      <c r="AE83" s="139"/>
    </row>
    <row r="84" spans="2:31" ht="20">
      <c r="B84" s="59" t="s">
        <v>71</v>
      </c>
      <c r="C84" s="59"/>
      <c r="D84" s="59"/>
      <c r="E84" s="59"/>
      <c r="F84" s="59"/>
      <c r="G84" s="59"/>
      <c r="H84" s="59"/>
      <c r="I84" s="59"/>
      <c r="J84" s="59"/>
      <c r="K84" s="59"/>
      <c r="L84" s="59"/>
      <c r="P84" s="144"/>
      <c r="Q84" s="144"/>
      <c r="R84" s="144"/>
      <c r="S84" s="144"/>
      <c r="T84" s="144"/>
      <c r="U84" s="144"/>
      <c r="V84" s="144"/>
      <c r="W84" s="257"/>
      <c r="X84" s="254"/>
      <c r="Y84" s="254"/>
      <c r="Z84" s="254"/>
      <c r="AA84" s="139"/>
      <c r="AB84" s="139"/>
      <c r="AC84" s="139"/>
      <c r="AD84" s="139"/>
      <c r="AE84" s="139"/>
    </row>
    <row r="85" spans="2:31">
      <c r="B85" s="59" t="s">
        <v>76</v>
      </c>
      <c r="C85" s="59"/>
      <c r="D85" s="59"/>
      <c r="E85" s="59"/>
      <c r="F85" s="59"/>
      <c r="G85" s="59"/>
      <c r="H85" s="59"/>
      <c r="I85" s="59"/>
      <c r="J85" s="59"/>
      <c r="K85" s="59"/>
      <c r="L85" s="59"/>
      <c r="P85" s="144"/>
      <c r="Q85" s="144"/>
      <c r="R85" s="144"/>
      <c r="S85" s="144"/>
      <c r="T85" s="144"/>
      <c r="U85" s="144"/>
      <c r="V85" s="144"/>
      <c r="W85" s="257"/>
      <c r="X85" s="139"/>
      <c r="Y85" s="139"/>
      <c r="Z85" s="139"/>
      <c r="AA85" s="139"/>
      <c r="AB85" s="139"/>
      <c r="AC85" s="139"/>
      <c r="AD85" s="139"/>
      <c r="AE85" s="139"/>
    </row>
    <row r="86" spans="2:31">
      <c r="B86" s="60" t="s">
        <v>84</v>
      </c>
      <c r="C86" s="59"/>
      <c r="D86" s="59"/>
      <c r="E86" s="59"/>
      <c r="F86" s="59"/>
      <c r="G86" s="59"/>
      <c r="H86" s="59"/>
      <c r="I86" s="59"/>
      <c r="J86" s="59"/>
      <c r="K86" s="59"/>
      <c r="L86" s="59"/>
      <c r="N86" s="154"/>
      <c r="O86" s="154"/>
      <c r="P86" s="144"/>
      <c r="Q86" s="144"/>
      <c r="R86" s="144"/>
      <c r="S86" s="144"/>
      <c r="T86" s="144"/>
      <c r="U86" s="144"/>
      <c r="V86" s="144"/>
      <c r="W86" s="257"/>
      <c r="X86" s="190"/>
      <c r="Y86" s="139"/>
      <c r="Z86" s="139"/>
      <c r="AA86" s="139"/>
      <c r="AB86" s="139"/>
      <c r="AC86" s="139"/>
      <c r="AD86" s="139"/>
      <c r="AE86" s="139"/>
    </row>
    <row r="87" spans="2:31">
      <c r="B87" s="59" t="s">
        <v>83</v>
      </c>
      <c r="C87" s="59"/>
      <c r="D87" s="59"/>
      <c r="E87" s="59"/>
      <c r="F87" s="59"/>
      <c r="G87" s="59"/>
      <c r="H87" s="59"/>
      <c r="I87" s="59"/>
      <c r="J87" s="59"/>
      <c r="K87" s="59"/>
      <c r="L87" s="59"/>
      <c r="M87" s="92"/>
      <c r="N87" s="139"/>
      <c r="O87" s="256"/>
      <c r="P87" s="144"/>
      <c r="Q87" s="144"/>
      <c r="R87" s="144"/>
      <c r="S87" s="144"/>
      <c r="T87" s="144"/>
      <c r="U87" s="144"/>
      <c r="V87" s="144"/>
      <c r="X87" s="139"/>
      <c r="Y87" s="139"/>
      <c r="Z87" s="139"/>
      <c r="AA87" s="139"/>
      <c r="AB87" s="139"/>
      <c r="AC87" s="139"/>
      <c r="AD87" s="139"/>
      <c r="AE87" s="139"/>
    </row>
    <row r="88" spans="2:31">
      <c r="X88" s="141"/>
      <c r="Y88" s="139"/>
      <c r="Z88" s="139"/>
      <c r="AA88" s="139"/>
      <c r="AB88" s="139"/>
      <c r="AC88" s="139"/>
      <c r="AD88" s="139"/>
      <c r="AE88" s="139"/>
    </row>
    <row r="89" spans="2:31">
      <c r="B89" s="66" t="s">
        <v>123</v>
      </c>
      <c r="C89" s="66"/>
      <c r="D89" s="66"/>
      <c r="E89" s="66"/>
      <c r="F89" s="66"/>
      <c r="G89" s="66"/>
      <c r="H89" s="66"/>
      <c r="I89" s="66"/>
      <c r="J89" s="66"/>
      <c r="K89" s="66"/>
      <c r="L89" s="66"/>
      <c r="M89" s="66"/>
      <c r="N89" s="66"/>
      <c r="O89" s="66"/>
      <c r="X89" s="139"/>
      <c r="Y89" s="139"/>
      <c r="Z89" s="139"/>
      <c r="AA89" s="139"/>
      <c r="AB89" s="139"/>
      <c r="AC89" s="139"/>
      <c r="AD89" s="139"/>
      <c r="AE89" s="139"/>
    </row>
    <row r="90" spans="2:31">
      <c r="B90" s="66" t="s">
        <v>124</v>
      </c>
      <c r="C90" s="66"/>
      <c r="D90" s="66"/>
      <c r="E90" s="66"/>
      <c r="F90" s="66"/>
      <c r="G90" s="66"/>
      <c r="H90" s="66"/>
      <c r="I90" s="66"/>
      <c r="J90" s="66"/>
      <c r="K90" s="66"/>
      <c r="L90" s="66"/>
      <c r="M90" s="66"/>
      <c r="N90" s="66"/>
      <c r="O90" s="66"/>
      <c r="W90" s="92"/>
      <c r="X90" s="155"/>
      <c r="Y90" s="139"/>
      <c r="Z90" s="139"/>
      <c r="AA90" s="139"/>
      <c r="AB90" s="139"/>
      <c r="AC90" s="139"/>
      <c r="AD90" s="139"/>
      <c r="AE90" s="139"/>
    </row>
    <row r="91" spans="2:31">
      <c r="B91" s="66" t="s">
        <v>195</v>
      </c>
      <c r="C91" s="66"/>
      <c r="D91" s="66"/>
      <c r="E91" s="66"/>
      <c r="F91" s="66"/>
      <c r="G91" s="66"/>
      <c r="H91" s="66"/>
      <c r="I91" s="66"/>
      <c r="J91" s="66"/>
      <c r="K91" s="66"/>
      <c r="L91" s="66"/>
      <c r="M91" s="66"/>
      <c r="N91" s="66"/>
      <c r="O91" s="66"/>
      <c r="W91" s="92"/>
      <c r="X91" s="155"/>
      <c r="Y91" s="139"/>
      <c r="Z91" s="139"/>
      <c r="AA91" s="139"/>
      <c r="AB91" s="139"/>
      <c r="AC91" s="139"/>
      <c r="AD91" s="139"/>
      <c r="AE91" s="139"/>
    </row>
    <row r="92" spans="2:31">
      <c r="X92" s="140"/>
      <c r="Y92" s="139"/>
      <c r="Z92" s="139"/>
      <c r="AA92" s="139"/>
      <c r="AB92" s="139"/>
      <c r="AC92" s="139"/>
      <c r="AD92" s="139"/>
      <c r="AE92" s="139"/>
    </row>
    <row r="93" spans="2:31" ht="18.5" thickBot="1">
      <c r="X93" s="139"/>
      <c r="Y93" s="267"/>
      <c r="Z93" s="139"/>
      <c r="AA93" s="139"/>
      <c r="AB93" s="139"/>
      <c r="AC93" s="139"/>
      <c r="AD93" s="139"/>
      <c r="AE93" s="139"/>
    </row>
    <row r="94" spans="2:31" ht="18.5" thickBot="1">
      <c r="X94" s="256"/>
      <c r="Y94" s="286"/>
      <c r="Z94" s="155"/>
      <c r="AA94" s="139"/>
      <c r="AB94" s="139"/>
      <c r="AC94" s="139"/>
      <c r="AD94" s="139"/>
      <c r="AE94" s="139"/>
    </row>
    <row r="95" spans="2:31" ht="26.5">
      <c r="B95" s="138" t="s">
        <v>191</v>
      </c>
      <c r="X95" s="141"/>
      <c r="Y95" s="141"/>
      <c r="Z95" s="139"/>
      <c r="AA95" s="139"/>
      <c r="AB95" s="139"/>
      <c r="AC95" s="139"/>
      <c r="AD95" s="139"/>
      <c r="AE95" s="139"/>
    </row>
    <row r="96" spans="2:31">
      <c r="B96" s="56" t="s">
        <v>192</v>
      </c>
      <c r="C96" s="56"/>
      <c r="D96" s="56"/>
      <c r="E96" s="56"/>
      <c r="F96" s="56"/>
      <c r="G96" s="56"/>
      <c r="H96" s="56"/>
      <c r="I96" s="56"/>
      <c r="J96" s="56"/>
      <c r="K96" s="56"/>
      <c r="L96" s="56"/>
      <c r="M96" s="56"/>
      <c r="N96" s="56"/>
      <c r="O96" s="56"/>
      <c r="P96" s="56"/>
      <c r="Q96" s="56"/>
      <c r="R96" s="56"/>
      <c r="X96" s="139"/>
      <c r="Y96" s="139"/>
      <c r="Z96" s="139"/>
      <c r="AA96" s="139"/>
      <c r="AB96" s="139"/>
      <c r="AC96" s="139"/>
      <c r="AD96" s="139"/>
      <c r="AE96" s="139"/>
    </row>
    <row r="97" spans="2:54">
      <c r="B97" s="56" t="s">
        <v>193</v>
      </c>
      <c r="C97" s="56"/>
      <c r="D97" s="56"/>
      <c r="E97" s="56"/>
      <c r="F97" s="56"/>
      <c r="G97" s="56"/>
      <c r="H97" s="56"/>
      <c r="I97" s="56"/>
      <c r="J97" s="56"/>
      <c r="K97" s="56"/>
      <c r="L97" s="56"/>
      <c r="M97" s="56"/>
      <c r="N97" s="56"/>
      <c r="O97" s="56"/>
      <c r="P97" s="56"/>
      <c r="Q97" s="56"/>
      <c r="R97" s="56"/>
      <c r="X97" s="141"/>
      <c r="Y97" s="139"/>
      <c r="Z97" s="139"/>
      <c r="AA97" s="139"/>
      <c r="AB97" s="139"/>
      <c r="AC97" s="139"/>
      <c r="AD97" s="139"/>
      <c r="AE97" s="139"/>
    </row>
    <row r="98" spans="2:54">
      <c r="B98" s="56" t="s">
        <v>197</v>
      </c>
      <c r="C98" s="56"/>
      <c r="D98" s="56"/>
      <c r="E98" s="56"/>
      <c r="F98" s="56"/>
      <c r="G98" s="56"/>
      <c r="H98" s="56"/>
      <c r="I98" s="56"/>
      <c r="J98" s="56"/>
      <c r="K98" s="56"/>
      <c r="L98" s="56"/>
      <c r="M98" s="56"/>
      <c r="N98" s="56"/>
      <c r="O98" s="56"/>
      <c r="P98" s="56"/>
      <c r="Q98" s="56"/>
      <c r="R98" s="56"/>
      <c r="X98" s="139"/>
      <c r="Y98" s="139"/>
      <c r="Z98" s="139"/>
      <c r="AA98" s="139"/>
      <c r="AB98" s="139"/>
      <c r="AC98" s="139"/>
      <c r="AD98" s="139"/>
      <c r="AE98" s="139"/>
    </row>
    <row r="99" spans="2:54">
      <c r="B99" s="56" t="s">
        <v>194</v>
      </c>
      <c r="C99" s="56"/>
      <c r="D99" s="56"/>
      <c r="E99" s="56"/>
      <c r="F99" s="56"/>
      <c r="G99" s="56"/>
      <c r="H99" s="56"/>
      <c r="I99" s="56"/>
      <c r="J99" s="56"/>
      <c r="K99" s="56"/>
      <c r="L99" s="56"/>
      <c r="M99" s="56"/>
      <c r="N99" s="56"/>
      <c r="O99" s="56"/>
      <c r="P99" s="56"/>
      <c r="Q99" s="56"/>
      <c r="R99" s="56"/>
      <c r="X99" s="141"/>
      <c r="Y99" s="139"/>
      <c r="Z99" s="139"/>
      <c r="AA99" s="139"/>
      <c r="AB99" s="139"/>
      <c r="AC99" s="139"/>
      <c r="AD99" s="139"/>
      <c r="AE99" s="139"/>
    </row>
    <row r="100" spans="2:54">
      <c r="B100" s="56" t="s">
        <v>366</v>
      </c>
      <c r="C100" s="56"/>
      <c r="D100" s="56"/>
      <c r="E100" s="56"/>
      <c r="F100" s="56"/>
      <c r="G100" s="56"/>
      <c r="H100" s="56"/>
      <c r="I100" s="56"/>
      <c r="J100" s="56"/>
      <c r="K100" s="56"/>
      <c r="L100" s="56"/>
      <c r="M100" s="56"/>
      <c r="N100" s="56"/>
      <c r="O100" s="56"/>
      <c r="P100" s="56"/>
      <c r="Q100" s="56"/>
      <c r="R100" s="56"/>
    </row>
    <row r="101" spans="2:54">
      <c r="B101" s="56" t="s">
        <v>196</v>
      </c>
      <c r="C101" s="56"/>
      <c r="D101" s="56"/>
      <c r="E101" s="56"/>
      <c r="F101" s="56"/>
      <c r="G101" s="56"/>
      <c r="H101" s="56"/>
      <c r="I101" s="56"/>
      <c r="J101" s="56"/>
      <c r="K101" s="56"/>
      <c r="L101" s="56"/>
      <c r="M101" s="56"/>
      <c r="N101" s="56"/>
      <c r="O101" s="56"/>
      <c r="P101" s="56"/>
      <c r="Q101" s="56"/>
      <c r="R101" s="56"/>
    </row>
    <row r="102" spans="2:54" ht="17.5" customHeight="1">
      <c r="B102" s="56" t="s">
        <v>367</v>
      </c>
      <c r="C102" s="56"/>
      <c r="D102" s="56"/>
      <c r="E102" s="56"/>
      <c r="F102" s="56"/>
      <c r="G102" s="56"/>
      <c r="H102" s="56"/>
      <c r="I102" s="56"/>
      <c r="J102" s="56"/>
      <c r="K102" s="56"/>
      <c r="L102" s="56"/>
      <c r="M102" s="56"/>
      <c r="N102" s="56"/>
      <c r="O102" s="56"/>
      <c r="P102" s="56"/>
      <c r="Q102" s="56"/>
      <c r="R102" s="56"/>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row>
    <row r="106" spans="2:54" ht="26.5">
      <c r="B106" s="138" t="s">
        <v>220</v>
      </c>
    </row>
    <row r="107" spans="2:54">
      <c r="B107" s="228" t="s">
        <v>222</v>
      </c>
      <c r="C107" s="228"/>
      <c r="D107" s="228"/>
      <c r="E107" s="228"/>
      <c r="F107" s="228"/>
      <c r="G107" s="228"/>
      <c r="H107" s="228"/>
      <c r="I107" s="228"/>
      <c r="J107" s="228"/>
      <c r="K107" s="228"/>
      <c r="L107" s="228"/>
      <c r="M107" s="228"/>
      <c r="N107" s="228"/>
      <c r="O107" s="228"/>
      <c r="P107" s="228"/>
      <c r="Q107" s="228"/>
      <c r="R107" s="228"/>
    </row>
    <row r="108" spans="2:54">
      <c r="B108" s="228" t="s">
        <v>224</v>
      </c>
      <c r="C108" s="228"/>
      <c r="D108" s="228"/>
      <c r="E108" s="228"/>
      <c r="F108" s="228"/>
      <c r="G108" s="228"/>
      <c r="H108" s="228"/>
      <c r="I108" s="228"/>
      <c r="J108" s="228"/>
      <c r="K108" s="228"/>
      <c r="L108" s="228"/>
      <c r="M108" s="228"/>
      <c r="N108" s="228"/>
      <c r="O108" s="228"/>
      <c r="P108" s="228"/>
      <c r="Q108" s="228"/>
      <c r="R108" s="228"/>
    </row>
    <row r="109" spans="2:54">
      <c r="B109" s="228" t="s">
        <v>368</v>
      </c>
      <c r="C109" s="228"/>
      <c r="D109" s="228"/>
      <c r="E109" s="228"/>
      <c r="F109" s="228"/>
      <c r="G109" s="228"/>
      <c r="H109" s="228"/>
      <c r="I109" s="228"/>
      <c r="J109" s="228"/>
      <c r="K109" s="228"/>
      <c r="L109" s="228"/>
      <c r="M109" s="228"/>
      <c r="N109" s="228"/>
      <c r="O109" s="228"/>
      <c r="P109" s="228"/>
      <c r="Q109" s="228"/>
      <c r="R109" s="228"/>
    </row>
    <row r="110" spans="2:54">
      <c r="B110" s="228" t="s">
        <v>223</v>
      </c>
      <c r="C110" s="228"/>
      <c r="D110" s="228"/>
      <c r="E110" s="228"/>
      <c r="F110" s="228"/>
      <c r="G110" s="228"/>
      <c r="H110" s="228"/>
      <c r="I110" s="228"/>
      <c r="J110" s="228"/>
      <c r="K110" s="228"/>
      <c r="L110" s="228"/>
      <c r="M110" s="228"/>
      <c r="N110" s="228"/>
      <c r="O110" s="228"/>
      <c r="P110" s="228"/>
      <c r="Q110" s="228"/>
      <c r="R110" s="228"/>
    </row>
    <row r="111" spans="2:54">
      <c r="B111" s="228" t="s">
        <v>225</v>
      </c>
      <c r="C111" s="228"/>
      <c r="D111" s="228"/>
      <c r="E111" s="228"/>
      <c r="F111" s="228"/>
      <c r="G111" s="228"/>
      <c r="H111" s="228"/>
      <c r="I111" s="228"/>
      <c r="J111" s="228"/>
      <c r="K111" s="228"/>
      <c r="L111" s="228"/>
      <c r="M111" s="228"/>
      <c r="N111" s="228"/>
      <c r="O111" s="228"/>
      <c r="P111" s="228"/>
      <c r="Q111" s="228"/>
      <c r="R111" s="228"/>
    </row>
    <row r="112" spans="2:54">
      <c r="B112" s="228" t="s">
        <v>227</v>
      </c>
      <c r="C112" s="228"/>
      <c r="D112" s="228"/>
      <c r="E112" s="228"/>
      <c r="F112" s="228"/>
      <c r="G112" s="228"/>
      <c r="H112" s="228"/>
      <c r="I112" s="228"/>
      <c r="J112" s="228"/>
      <c r="K112" s="228"/>
      <c r="L112" s="228"/>
      <c r="M112" s="228"/>
      <c r="N112" s="228"/>
      <c r="O112" s="228"/>
      <c r="P112" s="228"/>
      <c r="Q112" s="228"/>
      <c r="R112" s="228"/>
    </row>
    <row r="113" spans="2:18">
      <c r="B113" s="228" t="s">
        <v>226</v>
      </c>
      <c r="C113" s="228"/>
      <c r="D113" s="228"/>
      <c r="E113" s="228"/>
      <c r="F113" s="228"/>
      <c r="G113" s="228"/>
      <c r="H113" s="228"/>
      <c r="I113" s="228"/>
      <c r="J113" s="228"/>
      <c r="K113" s="228"/>
      <c r="L113" s="228"/>
      <c r="M113" s="228"/>
      <c r="N113" s="228"/>
      <c r="O113" s="228"/>
      <c r="P113" s="228"/>
      <c r="Q113" s="228"/>
      <c r="R113" s="228"/>
    </row>
    <row r="114" spans="2:18">
      <c r="B114" s="228" t="s">
        <v>228</v>
      </c>
      <c r="C114" s="228"/>
      <c r="D114" s="228"/>
      <c r="E114" s="228"/>
      <c r="F114" s="228"/>
      <c r="G114" s="228"/>
      <c r="H114" s="228"/>
      <c r="I114" s="228"/>
      <c r="J114" s="228"/>
      <c r="K114" s="228"/>
      <c r="L114" s="228"/>
      <c r="M114" s="228"/>
      <c r="N114" s="228"/>
      <c r="O114" s="228"/>
      <c r="P114" s="228"/>
      <c r="Q114" s="228"/>
      <c r="R114" s="228"/>
    </row>
    <row r="115" spans="2:18">
      <c r="B115" s="228" t="s">
        <v>369</v>
      </c>
      <c r="C115" s="228"/>
      <c r="D115" s="228"/>
      <c r="E115" s="228"/>
      <c r="F115" s="228"/>
      <c r="G115" s="228"/>
      <c r="H115" s="228"/>
      <c r="I115" s="228"/>
      <c r="J115" s="228"/>
      <c r="K115" s="228"/>
      <c r="L115" s="228"/>
      <c r="M115" s="228"/>
      <c r="N115" s="228"/>
      <c r="O115" s="228"/>
      <c r="P115" s="228"/>
      <c r="Q115" s="228"/>
      <c r="R115" s="228"/>
    </row>
    <row r="116" spans="2:18">
      <c r="B116" s="228" t="s">
        <v>370</v>
      </c>
      <c r="C116" s="228"/>
      <c r="D116" s="228"/>
      <c r="E116" s="228"/>
      <c r="F116" s="228"/>
      <c r="G116" s="228"/>
      <c r="H116" s="228"/>
      <c r="I116" s="228"/>
      <c r="J116" s="228"/>
      <c r="K116" s="228"/>
      <c r="L116" s="228"/>
      <c r="M116" s="228"/>
      <c r="N116" s="228"/>
      <c r="O116" s="228"/>
      <c r="P116" s="228"/>
      <c r="Q116" s="228"/>
      <c r="R116" s="228"/>
    </row>
    <row r="117" spans="2:18">
      <c r="B117" s="228" t="s">
        <v>221</v>
      </c>
      <c r="C117" s="228"/>
      <c r="D117" s="228"/>
      <c r="E117" s="228"/>
      <c r="F117" s="228"/>
      <c r="G117" s="228"/>
      <c r="H117" s="228"/>
      <c r="I117" s="228"/>
      <c r="J117" s="228"/>
      <c r="K117" s="228"/>
      <c r="L117" s="228"/>
      <c r="M117" s="228"/>
      <c r="N117" s="228"/>
      <c r="O117" s="228"/>
      <c r="P117" s="228"/>
      <c r="Q117" s="228"/>
      <c r="R117" s="228"/>
    </row>
  </sheetData>
  <phoneticPr fontId="1"/>
  <conditionalFormatting sqref="C21:O21">
    <cfRule type="dataBar" priority="57">
      <dataBar>
        <cfvo type="min"/>
        <cfvo type="max"/>
        <color rgb="FFFFB628"/>
      </dataBar>
      <extLst>
        <ext xmlns:x14="http://schemas.microsoft.com/office/spreadsheetml/2009/9/main" uri="{B025F937-C7B1-47D3-B67F-A62EFF666E3E}">
          <x14:id>{C736E501-2F9D-46EC-B67B-50862E079CC9}</x14:id>
        </ext>
      </extLst>
    </cfRule>
  </conditionalFormatting>
  <conditionalFormatting sqref="C22:O22">
    <cfRule type="dataBar" priority="56">
      <dataBar>
        <cfvo type="min"/>
        <cfvo type="max"/>
        <color rgb="FFFFB628"/>
      </dataBar>
      <extLst>
        <ext xmlns:x14="http://schemas.microsoft.com/office/spreadsheetml/2009/9/main" uri="{B025F937-C7B1-47D3-B67F-A62EFF666E3E}">
          <x14:id>{9F19B037-4B79-40A6-BE2F-8C3C12C97E2C}</x14:id>
        </ext>
      </extLst>
    </cfRule>
  </conditionalFormatting>
  <conditionalFormatting sqref="C23:O23">
    <cfRule type="dataBar" priority="55">
      <dataBar>
        <cfvo type="min"/>
        <cfvo type="max"/>
        <color rgb="FFFFB628"/>
      </dataBar>
      <extLst>
        <ext xmlns:x14="http://schemas.microsoft.com/office/spreadsheetml/2009/9/main" uri="{B025F937-C7B1-47D3-B67F-A62EFF666E3E}">
          <x14:id>{67E4829C-4997-4C74-9950-201117B8840F}</x14:id>
        </ext>
      </extLst>
    </cfRule>
  </conditionalFormatting>
  <conditionalFormatting sqref="C24:O24">
    <cfRule type="dataBar" priority="54">
      <dataBar>
        <cfvo type="min"/>
        <cfvo type="max"/>
        <color rgb="FFFFB628"/>
      </dataBar>
      <extLst>
        <ext xmlns:x14="http://schemas.microsoft.com/office/spreadsheetml/2009/9/main" uri="{B025F937-C7B1-47D3-B67F-A62EFF666E3E}">
          <x14:id>{17547079-FF53-4FF1-BFC5-7D321BA75157}</x14:id>
        </ext>
      </extLst>
    </cfRule>
  </conditionalFormatting>
  <conditionalFormatting sqref="C25:O25">
    <cfRule type="dataBar" priority="53">
      <dataBar>
        <cfvo type="min"/>
        <cfvo type="max"/>
        <color rgb="FFFFB628"/>
      </dataBar>
      <extLst>
        <ext xmlns:x14="http://schemas.microsoft.com/office/spreadsheetml/2009/9/main" uri="{B025F937-C7B1-47D3-B67F-A62EFF666E3E}">
          <x14:id>{6E24ECCE-1197-41FD-8C8C-84F9ED097C52}</x14:id>
        </ext>
      </extLst>
    </cfRule>
  </conditionalFormatting>
  <conditionalFormatting sqref="C26:O26">
    <cfRule type="dataBar" priority="52">
      <dataBar>
        <cfvo type="min"/>
        <cfvo type="max"/>
        <color rgb="FFFFB628"/>
      </dataBar>
      <extLst>
        <ext xmlns:x14="http://schemas.microsoft.com/office/spreadsheetml/2009/9/main" uri="{B025F937-C7B1-47D3-B67F-A62EFF666E3E}">
          <x14:id>{DC167F7E-0CA2-41A5-AF35-0E48C080D2CC}</x14:id>
        </ext>
      </extLst>
    </cfRule>
  </conditionalFormatting>
  <conditionalFormatting sqref="C27:O27">
    <cfRule type="dataBar" priority="51">
      <dataBar>
        <cfvo type="min"/>
        <cfvo type="max"/>
        <color rgb="FFFFB628"/>
      </dataBar>
      <extLst>
        <ext xmlns:x14="http://schemas.microsoft.com/office/spreadsheetml/2009/9/main" uri="{B025F937-C7B1-47D3-B67F-A62EFF666E3E}">
          <x14:id>{4D69A578-6037-4538-B5A3-0BD96E480CB1}</x14:id>
        </ext>
      </extLst>
    </cfRule>
  </conditionalFormatting>
  <conditionalFormatting sqref="C28:O28">
    <cfRule type="dataBar" priority="50">
      <dataBar>
        <cfvo type="min"/>
        <cfvo type="max"/>
        <color rgb="FFFFB628"/>
      </dataBar>
      <extLst>
        <ext xmlns:x14="http://schemas.microsoft.com/office/spreadsheetml/2009/9/main" uri="{B025F937-C7B1-47D3-B67F-A62EFF666E3E}">
          <x14:id>{5171F1E0-7584-4144-A3DF-1220972FD24C}</x14:id>
        </ext>
      </extLst>
    </cfRule>
  </conditionalFormatting>
  <conditionalFormatting sqref="C29:O29">
    <cfRule type="dataBar" priority="49">
      <dataBar>
        <cfvo type="min"/>
        <cfvo type="max"/>
        <color rgb="FFFFB628"/>
      </dataBar>
      <extLst>
        <ext xmlns:x14="http://schemas.microsoft.com/office/spreadsheetml/2009/9/main" uri="{B025F937-C7B1-47D3-B67F-A62EFF666E3E}">
          <x14:id>{B6AD975A-C360-4DA0-8A4E-E865ED6CCD09}</x14:id>
        </ext>
      </extLst>
    </cfRule>
  </conditionalFormatting>
  <conditionalFormatting sqref="C30:O30">
    <cfRule type="dataBar" priority="48">
      <dataBar>
        <cfvo type="min"/>
        <cfvo type="max"/>
        <color rgb="FFFFB628"/>
      </dataBar>
      <extLst>
        <ext xmlns:x14="http://schemas.microsoft.com/office/spreadsheetml/2009/9/main" uri="{B025F937-C7B1-47D3-B67F-A62EFF666E3E}">
          <x14:id>{E89DDF6F-AE5E-45F6-82DF-6A4D0BA6986B}</x14:id>
        </ext>
      </extLst>
    </cfRule>
  </conditionalFormatting>
  <conditionalFormatting sqref="C31:O31">
    <cfRule type="dataBar" priority="47">
      <dataBar>
        <cfvo type="min"/>
        <cfvo type="max"/>
        <color rgb="FFFFB628"/>
      </dataBar>
      <extLst>
        <ext xmlns:x14="http://schemas.microsoft.com/office/spreadsheetml/2009/9/main" uri="{B025F937-C7B1-47D3-B67F-A62EFF666E3E}">
          <x14:id>{D351301F-1FAD-4436-BB42-0198569D43B7}</x14:id>
        </ext>
      </extLst>
    </cfRule>
  </conditionalFormatting>
  <conditionalFormatting sqref="C32:O32">
    <cfRule type="dataBar" priority="46">
      <dataBar>
        <cfvo type="min"/>
        <cfvo type="max"/>
        <color rgb="FFFFB628"/>
      </dataBar>
      <extLst>
        <ext xmlns:x14="http://schemas.microsoft.com/office/spreadsheetml/2009/9/main" uri="{B025F937-C7B1-47D3-B67F-A62EFF666E3E}">
          <x14:id>{5C90326F-7550-4127-AAAD-500CD2B4E111}</x14:id>
        </ext>
      </extLst>
    </cfRule>
  </conditionalFormatting>
  <conditionalFormatting sqref="C33:O33">
    <cfRule type="dataBar" priority="45">
      <dataBar>
        <cfvo type="min"/>
        <cfvo type="max"/>
        <color rgb="FFFFB628"/>
      </dataBar>
      <extLst>
        <ext xmlns:x14="http://schemas.microsoft.com/office/spreadsheetml/2009/9/main" uri="{B025F937-C7B1-47D3-B67F-A62EFF666E3E}">
          <x14:id>{635A54E9-350A-442A-9362-3160E797F313}</x14:id>
        </ext>
      </extLst>
    </cfRule>
  </conditionalFormatting>
  <conditionalFormatting sqref="C34:O34">
    <cfRule type="dataBar" priority="44">
      <dataBar>
        <cfvo type="min"/>
        <cfvo type="max"/>
        <color rgb="FFFFB628"/>
      </dataBar>
      <extLst>
        <ext xmlns:x14="http://schemas.microsoft.com/office/spreadsheetml/2009/9/main" uri="{B025F937-C7B1-47D3-B67F-A62EFF666E3E}">
          <x14:id>{62D65416-367F-4959-963E-ED4B386CABCB}</x14:id>
        </ext>
      </extLst>
    </cfRule>
  </conditionalFormatting>
  <conditionalFormatting sqref="C35:O35">
    <cfRule type="dataBar" priority="43">
      <dataBar>
        <cfvo type="min"/>
        <cfvo type="max"/>
        <color rgb="FFFFB628"/>
      </dataBar>
      <extLst>
        <ext xmlns:x14="http://schemas.microsoft.com/office/spreadsheetml/2009/9/main" uri="{B025F937-C7B1-47D3-B67F-A62EFF666E3E}">
          <x14:id>{5EE46658-F945-43D2-9DE3-37AEDC5EE4EB}</x14:id>
        </ext>
      </extLst>
    </cfRule>
  </conditionalFormatting>
  <conditionalFormatting sqref="C36:O36">
    <cfRule type="dataBar" priority="42">
      <dataBar>
        <cfvo type="min"/>
        <cfvo type="max"/>
        <color rgb="FFFFB628"/>
      </dataBar>
      <extLst>
        <ext xmlns:x14="http://schemas.microsoft.com/office/spreadsheetml/2009/9/main" uri="{B025F937-C7B1-47D3-B67F-A62EFF666E3E}">
          <x14:id>{226F3ED3-4C66-4719-86AE-5E6FEB5C5326}</x14:id>
        </ext>
      </extLst>
    </cfRule>
  </conditionalFormatting>
  <conditionalFormatting sqref="C37:O37">
    <cfRule type="dataBar" priority="41">
      <dataBar>
        <cfvo type="min"/>
        <cfvo type="max"/>
        <color rgb="FFFFB628"/>
      </dataBar>
      <extLst>
        <ext xmlns:x14="http://schemas.microsoft.com/office/spreadsheetml/2009/9/main" uri="{B025F937-C7B1-47D3-B67F-A62EFF666E3E}">
          <x14:id>{21A1B9E9-195C-43AD-9C3E-4E9B8DBC49D7}</x14:id>
        </ext>
      </extLst>
    </cfRule>
  </conditionalFormatting>
  <conditionalFormatting sqref="C38:O38">
    <cfRule type="dataBar" priority="40">
      <dataBar>
        <cfvo type="min"/>
        <cfvo type="max"/>
        <color rgb="FFFFB628"/>
      </dataBar>
      <extLst>
        <ext xmlns:x14="http://schemas.microsoft.com/office/spreadsheetml/2009/9/main" uri="{B025F937-C7B1-47D3-B67F-A62EFF666E3E}">
          <x14:id>{3669AE05-1496-4D8D-AF47-ECC066B5DA2C}</x14:id>
        </ext>
      </extLst>
    </cfRule>
  </conditionalFormatting>
  <conditionalFormatting sqref="C39:O39">
    <cfRule type="dataBar" priority="39">
      <dataBar>
        <cfvo type="min"/>
        <cfvo type="max"/>
        <color rgb="FFFFB628"/>
      </dataBar>
      <extLst>
        <ext xmlns:x14="http://schemas.microsoft.com/office/spreadsheetml/2009/9/main" uri="{B025F937-C7B1-47D3-B67F-A62EFF666E3E}">
          <x14:id>{84E633EA-A10A-4AA2-AB82-FAC6BF294682}</x14:id>
        </ext>
      </extLst>
    </cfRule>
  </conditionalFormatting>
  <conditionalFormatting sqref="C40:O40">
    <cfRule type="dataBar" priority="38">
      <dataBar>
        <cfvo type="min"/>
        <cfvo type="max"/>
        <color rgb="FFFFB628"/>
      </dataBar>
      <extLst>
        <ext xmlns:x14="http://schemas.microsoft.com/office/spreadsheetml/2009/9/main" uri="{B025F937-C7B1-47D3-B67F-A62EFF666E3E}">
          <x14:id>{57CC06FB-669D-4646-8BA7-E04DC1BAF1AE}</x14:id>
        </ext>
      </extLst>
    </cfRule>
  </conditionalFormatting>
  <conditionalFormatting sqref="C41:O41">
    <cfRule type="dataBar" priority="37">
      <dataBar>
        <cfvo type="min"/>
        <cfvo type="max"/>
        <color rgb="FFFFB628"/>
      </dataBar>
      <extLst>
        <ext xmlns:x14="http://schemas.microsoft.com/office/spreadsheetml/2009/9/main" uri="{B025F937-C7B1-47D3-B67F-A62EFF666E3E}">
          <x14:id>{5ACC074F-5E49-416C-8AC4-6D6F9BF6F8C0}</x14:id>
        </ext>
      </extLst>
    </cfRule>
  </conditionalFormatting>
  <conditionalFormatting sqref="C42:O42">
    <cfRule type="dataBar" priority="36">
      <dataBar>
        <cfvo type="min"/>
        <cfvo type="max"/>
        <color rgb="FFFFB628"/>
      </dataBar>
      <extLst>
        <ext xmlns:x14="http://schemas.microsoft.com/office/spreadsheetml/2009/9/main" uri="{B025F937-C7B1-47D3-B67F-A62EFF666E3E}">
          <x14:id>{5ECAE81E-1704-468C-8040-ED7D0A59F11C}</x14:id>
        </ext>
      </extLst>
    </cfRule>
  </conditionalFormatting>
  <conditionalFormatting sqref="C43:O43">
    <cfRule type="dataBar" priority="35">
      <dataBar>
        <cfvo type="min"/>
        <cfvo type="max"/>
        <color rgb="FFFFB628"/>
      </dataBar>
      <extLst>
        <ext xmlns:x14="http://schemas.microsoft.com/office/spreadsheetml/2009/9/main" uri="{B025F937-C7B1-47D3-B67F-A62EFF666E3E}">
          <x14:id>{6D77916B-81C6-4DC7-921E-F7B206A41685}</x14:id>
        </ext>
      </extLst>
    </cfRule>
  </conditionalFormatting>
  <conditionalFormatting sqref="C44:O44">
    <cfRule type="dataBar" priority="34">
      <dataBar>
        <cfvo type="min"/>
        <cfvo type="max"/>
        <color rgb="FFFFB628"/>
      </dataBar>
      <extLst>
        <ext xmlns:x14="http://schemas.microsoft.com/office/spreadsheetml/2009/9/main" uri="{B025F937-C7B1-47D3-B67F-A62EFF666E3E}">
          <x14:id>{EDB47789-9DFD-48A5-B044-F818E19A763B}</x14:id>
        </ext>
      </extLst>
    </cfRule>
  </conditionalFormatting>
  <conditionalFormatting sqref="C45:O45">
    <cfRule type="dataBar" priority="33">
      <dataBar>
        <cfvo type="min"/>
        <cfvo type="max"/>
        <color rgb="FFFFB628"/>
      </dataBar>
      <extLst>
        <ext xmlns:x14="http://schemas.microsoft.com/office/spreadsheetml/2009/9/main" uri="{B025F937-C7B1-47D3-B67F-A62EFF666E3E}">
          <x14:id>{0DF4A2D8-0E74-467D-BE77-55D8ED2A6547}</x14:id>
        </ext>
      </extLst>
    </cfRule>
  </conditionalFormatting>
  <conditionalFormatting sqref="C46:O46">
    <cfRule type="dataBar" priority="32">
      <dataBar>
        <cfvo type="min"/>
        <cfvo type="max"/>
        <color rgb="FFFFB628"/>
      </dataBar>
      <extLst>
        <ext xmlns:x14="http://schemas.microsoft.com/office/spreadsheetml/2009/9/main" uri="{B025F937-C7B1-47D3-B67F-A62EFF666E3E}">
          <x14:id>{30F9A766-2A97-40EC-A4A5-9058A0A0DDD1}</x14:id>
        </ext>
      </extLst>
    </cfRule>
  </conditionalFormatting>
  <conditionalFormatting sqref="C47:O47">
    <cfRule type="dataBar" priority="31">
      <dataBar>
        <cfvo type="min"/>
        <cfvo type="max"/>
        <color rgb="FFFFB628"/>
      </dataBar>
      <extLst>
        <ext xmlns:x14="http://schemas.microsoft.com/office/spreadsheetml/2009/9/main" uri="{B025F937-C7B1-47D3-B67F-A62EFF666E3E}">
          <x14:id>{1402E63E-609D-460C-842F-5674CECAB1EB}</x14:id>
        </ext>
      </extLst>
    </cfRule>
  </conditionalFormatting>
  <conditionalFormatting sqref="C48:O48">
    <cfRule type="dataBar" priority="30">
      <dataBar>
        <cfvo type="min"/>
        <cfvo type="max"/>
        <color rgb="FFFFB628"/>
      </dataBar>
      <extLst>
        <ext xmlns:x14="http://schemas.microsoft.com/office/spreadsheetml/2009/9/main" uri="{B025F937-C7B1-47D3-B67F-A62EFF666E3E}">
          <x14:id>{1E91314B-2945-438D-BC27-4BC0FF844030}</x14:id>
        </ext>
      </extLst>
    </cfRule>
  </conditionalFormatting>
  <conditionalFormatting sqref="C49:O49">
    <cfRule type="dataBar" priority="29">
      <dataBar>
        <cfvo type="min"/>
        <cfvo type="max"/>
        <color rgb="FFFFB628"/>
      </dataBar>
      <extLst>
        <ext xmlns:x14="http://schemas.microsoft.com/office/spreadsheetml/2009/9/main" uri="{B025F937-C7B1-47D3-B67F-A62EFF666E3E}">
          <x14:id>{137B9585-5E67-4C7B-82EF-9A65E6D20463}</x14:id>
        </ext>
      </extLst>
    </cfRule>
  </conditionalFormatting>
  <conditionalFormatting sqref="C50:O50">
    <cfRule type="dataBar" priority="28">
      <dataBar>
        <cfvo type="min"/>
        <cfvo type="max"/>
        <color rgb="FFFFB628"/>
      </dataBar>
      <extLst>
        <ext xmlns:x14="http://schemas.microsoft.com/office/spreadsheetml/2009/9/main" uri="{B025F937-C7B1-47D3-B67F-A62EFF666E3E}">
          <x14:id>{01BB33A8-C169-41F3-8362-A76C343728C0}</x14:id>
        </ext>
      </extLst>
    </cfRule>
  </conditionalFormatting>
  <conditionalFormatting sqref="C51:O51">
    <cfRule type="dataBar" priority="27">
      <dataBar>
        <cfvo type="min"/>
        <cfvo type="max"/>
        <color rgb="FFFFB628"/>
      </dataBar>
      <extLst>
        <ext xmlns:x14="http://schemas.microsoft.com/office/spreadsheetml/2009/9/main" uri="{B025F937-C7B1-47D3-B67F-A62EFF666E3E}">
          <x14:id>{34BA63D9-28C9-41BA-9FE8-857093D50147}</x14:id>
        </ext>
      </extLst>
    </cfRule>
  </conditionalFormatting>
  <conditionalFormatting sqref="C52:O52">
    <cfRule type="dataBar" priority="26">
      <dataBar>
        <cfvo type="min"/>
        <cfvo type="max"/>
        <color rgb="FFFFB628"/>
      </dataBar>
      <extLst>
        <ext xmlns:x14="http://schemas.microsoft.com/office/spreadsheetml/2009/9/main" uri="{B025F937-C7B1-47D3-B67F-A62EFF666E3E}">
          <x14:id>{84C66DA5-D4F4-4A3C-A34E-FCA588AC5C84}</x14:id>
        </ext>
      </extLst>
    </cfRule>
  </conditionalFormatting>
  <conditionalFormatting sqref="C53:O53">
    <cfRule type="dataBar" priority="25">
      <dataBar>
        <cfvo type="min"/>
        <cfvo type="max"/>
        <color rgb="FFFFB628"/>
      </dataBar>
      <extLst>
        <ext xmlns:x14="http://schemas.microsoft.com/office/spreadsheetml/2009/9/main" uri="{B025F937-C7B1-47D3-B67F-A62EFF666E3E}">
          <x14:id>{4FD2A834-275C-457C-87CB-BBA94CE68590}</x14:id>
        </ext>
      </extLst>
    </cfRule>
  </conditionalFormatting>
  <conditionalFormatting sqref="C54:O54">
    <cfRule type="dataBar" priority="24">
      <dataBar>
        <cfvo type="min"/>
        <cfvo type="max"/>
        <color rgb="FFFFB628"/>
      </dataBar>
      <extLst>
        <ext xmlns:x14="http://schemas.microsoft.com/office/spreadsheetml/2009/9/main" uri="{B025F937-C7B1-47D3-B67F-A62EFF666E3E}">
          <x14:id>{0AF2D536-8B41-4196-AFF8-FE1AB38DEBAD}</x14:id>
        </ext>
      </extLst>
    </cfRule>
  </conditionalFormatting>
  <conditionalFormatting sqref="C55:O55">
    <cfRule type="dataBar" priority="23">
      <dataBar>
        <cfvo type="min"/>
        <cfvo type="max"/>
        <color rgb="FFFFB628"/>
      </dataBar>
      <extLst>
        <ext xmlns:x14="http://schemas.microsoft.com/office/spreadsheetml/2009/9/main" uri="{B025F937-C7B1-47D3-B67F-A62EFF666E3E}">
          <x14:id>{3B325D08-910C-499B-A9FF-B859912F0DF8}</x14:id>
        </ext>
      </extLst>
    </cfRule>
  </conditionalFormatting>
  <conditionalFormatting sqref="C56:O56">
    <cfRule type="dataBar" priority="22">
      <dataBar>
        <cfvo type="min"/>
        <cfvo type="max"/>
        <color rgb="FFFFB628"/>
      </dataBar>
      <extLst>
        <ext xmlns:x14="http://schemas.microsoft.com/office/spreadsheetml/2009/9/main" uri="{B025F937-C7B1-47D3-B67F-A62EFF666E3E}">
          <x14:id>{769041C7-9647-4247-B018-76112874DFEC}</x14:id>
        </ext>
      </extLst>
    </cfRule>
  </conditionalFormatting>
  <conditionalFormatting sqref="C57:O57">
    <cfRule type="dataBar" priority="21">
      <dataBar>
        <cfvo type="min"/>
        <cfvo type="max"/>
        <color rgb="FFFFB628"/>
      </dataBar>
      <extLst>
        <ext xmlns:x14="http://schemas.microsoft.com/office/spreadsheetml/2009/9/main" uri="{B025F937-C7B1-47D3-B67F-A62EFF666E3E}">
          <x14:id>{C85FB1C3-1239-41E3-8FA3-E5F3D76A9E7C}</x14:id>
        </ext>
      </extLst>
    </cfRule>
  </conditionalFormatting>
  <conditionalFormatting sqref="C58:O58">
    <cfRule type="dataBar" priority="20">
      <dataBar>
        <cfvo type="min"/>
        <cfvo type="max"/>
        <color rgb="FFFFB628"/>
      </dataBar>
      <extLst>
        <ext xmlns:x14="http://schemas.microsoft.com/office/spreadsheetml/2009/9/main" uri="{B025F937-C7B1-47D3-B67F-A62EFF666E3E}">
          <x14:id>{4480BABC-08A4-4AEE-BB7A-4AC7A2BE4653}</x14:id>
        </ext>
      </extLst>
    </cfRule>
  </conditionalFormatting>
  <conditionalFormatting sqref="C59:O59">
    <cfRule type="dataBar" priority="19">
      <dataBar>
        <cfvo type="min"/>
        <cfvo type="max"/>
        <color rgb="FFFFB628"/>
      </dataBar>
      <extLst>
        <ext xmlns:x14="http://schemas.microsoft.com/office/spreadsheetml/2009/9/main" uri="{B025F937-C7B1-47D3-B67F-A62EFF666E3E}">
          <x14:id>{8807222F-43C7-41B8-84EF-9279F611F05C}</x14:id>
        </ext>
      </extLst>
    </cfRule>
  </conditionalFormatting>
  <conditionalFormatting sqref="C60:O60">
    <cfRule type="dataBar" priority="18">
      <dataBar>
        <cfvo type="min"/>
        <cfvo type="max"/>
        <color rgb="FFFFB628"/>
      </dataBar>
      <extLst>
        <ext xmlns:x14="http://schemas.microsoft.com/office/spreadsheetml/2009/9/main" uri="{B025F937-C7B1-47D3-B67F-A62EFF666E3E}">
          <x14:id>{D02573F2-5871-4461-BA52-9F8E61ED378B}</x14:id>
        </ext>
      </extLst>
    </cfRule>
  </conditionalFormatting>
  <conditionalFormatting sqref="C61:O61">
    <cfRule type="dataBar" priority="17">
      <dataBar>
        <cfvo type="min"/>
        <cfvo type="max"/>
        <color rgb="FFFFB628"/>
      </dataBar>
      <extLst>
        <ext xmlns:x14="http://schemas.microsoft.com/office/spreadsheetml/2009/9/main" uri="{B025F937-C7B1-47D3-B67F-A62EFF666E3E}">
          <x14:id>{57FA3602-D3AD-4CAC-8EEE-EDC339640C30}</x14:id>
        </ext>
      </extLst>
    </cfRule>
  </conditionalFormatting>
  <conditionalFormatting sqref="C62:O62">
    <cfRule type="dataBar" priority="16">
      <dataBar>
        <cfvo type="min"/>
        <cfvo type="max"/>
        <color rgb="FFFFB628"/>
      </dataBar>
      <extLst>
        <ext xmlns:x14="http://schemas.microsoft.com/office/spreadsheetml/2009/9/main" uri="{B025F937-C7B1-47D3-B67F-A62EFF666E3E}">
          <x14:id>{7D964ADA-784F-4303-B5BB-A50FD23CF810}</x14:id>
        </ext>
      </extLst>
    </cfRule>
  </conditionalFormatting>
  <conditionalFormatting sqref="C63:O63">
    <cfRule type="dataBar" priority="15">
      <dataBar>
        <cfvo type="min"/>
        <cfvo type="max"/>
        <color rgb="FFFFB628"/>
      </dataBar>
      <extLst>
        <ext xmlns:x14="http://schemas.microsoft.com/office/spreadsheetml/2009/9/main" uri="{B025F937-C7B1-47D3-B67F-A62EFF666E3E}">
          <x14:id>{C893E234-AC4A-4421-AD7F-C29E4923D0C4}</x14:id>
        </ext>
      </extLst>
    </cfRule>
  </conditionalFormatting>
  <conditionalFormatting sqref="C64:O64">
    <cfRule type="dataBar" priority="14">
      <dataBar>
        <cfvo type="min"/>
        <cfvo type="max"/>
        <color rgb="FFFFB628"/>
      </dataBar>
      <extLst>
        <ext xmlns:x14="http://schemas.microsoft.com/office/spreadsheetml/2009/9/main" uri="{B025F937-C7B1-47D3-B67F-A62EFF666E3E}">
          <x14:id>{AB1297CC-8AB9-459D-844B-AF6BDA0E4871}</x14:id>
        </ext>
      </extLst>
    </cfRule>
  </conditionalFormatting>
  <conditionalFormatting sqref="C65:O65">
    <cfRule type="dataBar" priority="13">
      <dataBar>
        <cfvo type="min"/>
        <cfvo type="max"/>
        <color rgb="FFFFB628"/>
      </dataBar>
      <extLst>
        <ext xmlns:x14="http://schemas.microsoft.com/office/spreadsheetml/2009/9/main" uri="{B025F937-C7B1-47D3-B67F-A62EFF666E3E}">
          <x14:id>{DC6FF138-0C53-4C36-A924-9EC34311A410}</x14:id>
        </ext>
      </extLst>
    </cfRule>
  </conditionalFormatting>
  <conditionalFormatting sqref="C66:O66">
    <cfRule type="dataBar" priority="12">
      <dataBar>
        <cfvo type="min"/>
        <cfvo type="max"/>
        <color rgb="FFFFB628"/>
      </dataBar>
      <extLst>
        <ext xmlns:x14="http://schemas.microsoft.com/office/spreadsheetml/2009/9/main" uri="{B025F937-C7B1-47D3-B67F-A62EFF666E3E}">
          <x14:id>{70C09ED0-F19E-4266-BEBB-D5EE28771899}</x14:id>
        </ext>
      </extLst>
    </cfRule>
  </conditionalFormatting>
  <conditionalFormatting sqref="C67:O68">
    <cfRule type="dataBar" priority="11">
      <dataBar>
        <cfvo type="min"/>
        <cfvo type="max"/>
        <color rgb="FFFFB628"/>
      </dataBar>
      <extLst>
        <ext xmlns:x14="http://schemas.microsoft.com/office/spreadsheetml/2009/9/main" uri="{B025F937-C7B1-47D3-B67F-A62EFF666E3E}">
          <x14:id>{042BD679-0E51-4F65-9CB9-DD074748EF1A}</x14:id>
        </ext>
      </extLst>
    </cfRule>
  </conditionalFormatting>
  <conditionalFormatting sqref="C69:O70">
    <cfRule type="dataBar" priority="181">
      <dataBar>
        <cfvo type="min"/>
        <cfvo type="max"/>
        <color rgb="FFFFB628"/>
      </dataBar>
      <extLst>
        <ext xmlns:x14="http://schemas.microsoft.com/office/spreadsheetml/2009/9/main" uri="{B025F937-C7B1-47D3-B67F-A62EFF666E3E}">
          <x14:id>{AB24A697-401D-44CE-8D86-7A44BCAD8A02}</x14:id>
        </ext>
      </extLst>
    </cfRule>
  </conditionalFormatting>
  <conditionalFormatting sqref="P21 P23:P25">
    <cfRule type="cellIs" dxfId="12" priority="3" operator="between">
      <formula>R21</formula>
      <formula>Q21</formula>
    </cfRule>
  </conditionalFormatting>
  <conditionalFormatting sqref="P21">
    <cfRule type="cellIs" dxfId="11" priority="1" operator="greaterThan">
      <formula>Q21*1.2</formula>
    </cfRule>
    <cfRule type="cellIs" dxfId="10" priority="2" operator="between">
      <formula>R21</formula>
      <formula>Q21*1.2</formula>
    </cfRule>
  </conditionalFormatting>
  <conditionalFormatting sqref="P26">
    <cfRule type="cellIs" dxfId="9" priority="94" operator="between">
      <formula>591</formula>
      <formula>(Q26+R26)/1.9649</formula>
    </cfRule>
  </conditionalFormatting>
  <conditionalFormatting sqref="P27:P33 P35:P38 P40:P42 P46:P50 P53:P55 P59:P60">
    <cfRule type="cellIs" dxfId="8" priority="98" operator="between">
      <formula>Q27</formula>
      <formula>R27</formula>
    </cfRule>
  </conditionalFormatting>
  <conditionalFormatting sqref="P34">
    <cfRule type="cellIs" dxfId="7" priority="175" operator="between">
      <formula>$Q$34</formula>
      <formula>"0$P$17"</formula>
    </cfRule>
  </conditionalFormatting>
  <conditionalFormatting sqref="P51:P52">
    <cfRule type="cellIs" dxfId="6" priority="73" operator="between">
      <formula>Q51</formula>
      <formula>R52</formula>
    </cfRule>
  </conditionalFormatting>
  <conditionalFormatting sqref="P56">
    <cfRule type="cellIs" dxfId="5" priority="58" operator="between">
      <formula>Q56</formula>
      <formula>R56</formula>
    </cfRule>
    <cfRule type="cellIs" dxfId="4" priority="67" operator="between">
      <formula>Q56</formula>
      <formula>R56</formula>
    </cfRule>
  </conditionalFormatting>
  <conditionalFormatting sqref="P63">
    <cfRule type="cellIs" dxfId="3" priority="63" operator="greaterThan">
      <formula>(Q63+R63)/2</formula>
    </cfRule>
  </conditionalFormatting>
  <conditionalFormatting sqref="P64">
    <cfRule type="cellIs" dxfId="2" priority="61" operator="between">
      <formula>1.5</formula>
      <formula>(Q64+R64)/1.9621</formula>
    </cfRule>
  </conditionalFormatting>
  <conditionalFormatting sqref="P66:P68">
    <cfRule type="cellIs" dxfId="1" priority="59" operator="between">
      <formula>(Q66+R66)/2</formula>
      <formula>(Q66+R66)/12</formula>
    </cfRule>
  </conditionalFormatting>
  <conditionalFormatting sqref="Z28">
    <cfRule type="cellIs" dxfId="0" priority="103" operator="between">
      <formula>1</formula>
      <formula>1.5</formula>
    </cfRule>
  </conditionalFormatting>
  <hyperlinks>
    <hyperlink ref="AB38" r:id="rId1" display="👉コレステロールについてはDietary Guidelines: “Eat as Little Dietary Cholesterol as Possible”" xr:uid="{534653F9-C629-4696-8BB3-5E4237246C5B}"/>
    <hyperlink ref="AB39" r:id="rId2" display="👉塩分についてはhttps://kokushoku.com/dokuritsu-change-salt-faction/を見ましょう。" xr:uid="{FB2DCAFD-D01E-43AD-A89B-66DC5F4A362F}"/>
  </hyperlinks>
  <pageMargins left="0.7" right="0.7" top="0.75" bottom="0.75" header="0.3" footer="0.3"/>
  <pageSetup paperSize="9" orientation="portrait" r:id="rId3"/>
  <ignoredErrors>
    <ignoredError sqref="Y24" formula="1"/>
  </ignoredErrors>
  <tableParts count="3">
    <tablePart r:id="rId4"/>
    <tablePart r:id="rId5"/>
    <tablePart r:id="rId6"/>
  </tableParts>
  <extLst>
    <ext xmlns:x14="http://schemas.microsoft.com/office/spreadsheetml/2009/9/main" uri="{78C0D931-6437-407d-A8EE-F0AAD7539E65}">
      <x14:conditionalFormattings>
        <x14:conditionalFormatting xmlns:xm="http://schemas.microsoft.com/office/excel/2006/main">
          <x14:cfRule type="dataBar" id="{C736E501-2F9D-46EC-B67B-50862E079CC9}">
            <x14:dataBar minLength="0" maxLength="100" border="1" negativeBarBorderColorSameAsPositive="0">
              <x14:cfvo type="autoMin"/>
              <x14:cfvo type="autoMax"/>
              <x14:borderColor rgb="FFFFB628"/>
              <x14:negativeFillColor rgb="FFFF0000"/>
              <x14:negativeBorderColor rgb="FFFF0000"/>
              <x14:axisColor rgb="FF000000"/>
            </x14:dataBar>
          </x14:cfRule>
          <xm:sqref>C21:O21</xm:sqref>
        </x14:conditionalFormatting>
        <x14:conditionalFormatting xmlns:xm="http://schemas.microsoft.com/office/excel/2006/main">
          <x14:cfRule type="dataBar" id="{9F19B037-4B79-40A6-BE2F-8C3C12C97E2C}">
            <x14:dataBar minLength="0" maxLength="100" border="1" negativeBarBorderColorSameAsPositive="0">
              <x14:cfvo type="autoMin"/>
              <x14:cfvo type="autoMax"/>
              <x14:borderColor rgb="FFFFB628"/>
              <x14:negativeFillColor rgb="FFFF0000"/>
              <x14:negativeBorderColor rgb="FFFF0000"/>
              <x14:axisColor rgb="FF000000"/>
            </x14:dataBar>
          </x14:cfRule>
          <xm:sqref>C22:O22</xm:sqref>
        </x14:conditionalFormatting>
        <x14:conditionalFormatting xmlns:xm="http://schemas.microsoft.com/office/excel/2006/main">
          <x14:cfRule type="dataBar" id="{67E4829C-4997-4C74-9950-201117B8840F}">
            <x14:dataBar minLength="0" maxLength="100" border="1" negativeBarBorderColorSameAsPositive="0">
              <x14:cfvo type="autoMin"/>
              <x14:cfvo type="autoMax"/>
              <x14:borderColor rgb="FFFFB628"/>
              <x14:negativeFillColor rgb="FFFF0000"/>
              <x14:negativeBorderColor rgb="FFFF0000"/>
              <x14:axisColor rgb="FF000000"/>
            </x14:dataBar>
          </x14:cfRule>
          <xm:sqref>C23:O23</xm:sqref>
        </x14:conditionalFormatting>
        <x14:conditionalFormatting xmlns:xm="http://schemas.microsoft.com/office/excel/2006/main">
          <x14:cfRule type="dataBar" id="{17547079-FF53-4FF1-BFC5-7D321BA75157}">
            <x14:dataBar minLength="0" maxLength="100" border="1" negativeBarBorderColorSameAsPositive="0">
              <x14:cfvo type="autoMin"/>
              <x14:cfvo type="autoMax"/>
              <x14:borderColor rgb="FFFFB628"/>
              <x14:negativeFillColor rgb="FFFF0000"/>
              <x14:negativeBorderColor rgb="FFFF0000"/>
              <x14:axisColor rgb="FF000000"/>
            </x14:dataBar>
          </x14:cfRule>
          <xm:sqref>C24:O24</xm:sqref>
        </x14:conditionalFormatting>
        <x14:conditionalFormatting xmlns:xm="http://schemas.microsoft.com/office/excel/2006/main">
          <x14:cfRule type="dataBar" id="{6E24ECCE-1197-41FD-8C8C-84F9ED097C52}">
            <x14:dataBar minLength="0" maxLength="100" border="1" negativeBarBorderColorSameAsPositive="0">
              <x14:cfvo type="autoMin"/>
              <x14:cfvo type="autoMax"/>
              <x14:borderColor rgb="FFFFB628"/>
              <x14:negativeFillColor rgb="FFFF0000"/>
              <x14:negativeBorderColor rgb="FFFF0000"/>
              <x14:axisColor rgb="FF000000"/>
            </x14:dataBar>
          </x14:cfRule>
          <xm:sqref>C25:O25</xm:sqref>
        </x14:conditionalFormatting>
        <x14:conditionalFormatting xmlns:xm="http://schemas.microsoft.com/office/excel/2006/main">
          <x14:cfRule type="dataBar" id="{DC167F7E-0CA2-41A5-AF35-0E48C080D2CC}">
            <x14:dataBar minLength="0" maxLength="100" border="1" negativeBarBorderColorSameAsPositive="0">
              <x14:cfvo type="autoMin"/>
              <x14:cfvo type="autoMax"/>
              <x14:borderColor rgb="FFFFB628"/>
              <x14:negativeFillColor rgb="FFFF0000"/>
              <x14:negativeBorderColor rgb="FFFF0000"/>
              <x14:axisColor rgb="FF000000"/>
            </x14:dataBar>
          </x14:cfRule>
          <xm:sqref>C26:O26</xm:sqref>
        </x14:conditionalFormatting>
        <x14:conditionalFormatting xmlns:xm="http://schemas.microsoft.com/office/excel/2006/main">
          <x14:cfRule type="dataBar" id="{4D69A578-6037-4538-B5A3-0BD96E480CB1}">
            <x14:dataBar minLength="0" maxLength="100" border="1" negativeBarBorderColorSameAsPositive="0">
              <x14:cfvo type="autoMin"/>
              <x14:cfvo type="autoMax"/>
              <x14:borderColor rgb="FFFFB628"/>
              <x14:negativeFillColor rgb="FFFF0000"/>
              <x14:negativeBorderColor rgb="FFFF0000"/>
              <x14:axisColor rgb="FF000000"/>
            </x14:dataBar>
          </x14:cfRule>
          <xm:sqref>C27:O27</xm:sqref>
        </x14:conditionalFormatting>
        <x14:conditionalFormatting xmlns:xm="http://schemas.microsoft.com/office/excel/2006/main">
          <x14:cfRule type="dataBar" id="{5171F1E0-7584-4144-A3DF-1220972FD24C}">
            <x14:dataBar minLength="0" maxLength="100" border="1" negativeBarBorderColorSameAsPositive="0">
              <x14:cfvo type="autoMin"/>
              <x14:cfvo type="autoMax"/>
              <x14:borderColor rgb="FFFFB628"/>
              <x14:negativeFillColor rgb="FFFF0000"/>
              <x14:negativeBorderColor rgb="FFFF0000"/>
              <x14:axisColor rgb="FF000000"/>
            </x14:dataBar>
          </x14:cfRule>
          <xm:sqref>C28:O28</xm:sqref>
        </x14:conditionalFormatting>
        <x14:conditionalFormatting xmlns:xm="http://schemas.microsoft.com/office/excel/2006/main">
          <x14:cfRule type="dataBar" id="{B6AD975A-C360-4DA0-8A4E-E865ED6CCD09}">
            <x14:dataBar minLength="0" maxLength="100" border="1" negativeBarBorderColorSameAsPositive="0">
              <x14:cfvo type="autoMin"/>
              <x14:cfvo type="autoMax"/>
              <x14:borderColor rgb="FFFFB628"/>
              <x14:negativeFillColor rgb="FFFF0000"/>
              <x14:negativeBorderColor rgb="FFFF0000"/>
              <x14:axisColor rgb="FF000000"/>
            </x14:dataBar>
          </x14:cfRule>
          <xm:sqref>C29:O29</xm:sqref>
        </x14:conditionalFormatting>
        <x14:conditionalFormatting xmlns:xm="http://schemas.microsoft.com/office/excel/2006/main">
          <x14:cfRule type="dataBar" id="{E89DDF6F-AE5E-45F6-82DF-6A4D0BA6986B}">
            <x14:dataBar minLength="0" maxLength="100" border="1" negativeBarBorderColorSameAsPositive="0">
              <x14:cfvo type="autoMin"/>
              <x14:cfvo type="autoMax"/>
              <x14:borderColor rgb="FFFFB628"/>
              <x14:negativeFillColor rgb="FFFF0000"/>
              <x14:negativeBorderColor rgb="FFFF0000"/>
              <x14:axisColor rgb="FF000000"/>
            </x14:dataBar>
          </x14:cfRule>
          <xm:sqref>C30:O30</xm:sqref>
        </x14:conditionalFormatting>
        <x14:conditionalFormatting xmlns:xm="http://schemas.microsoft.com/office/excel/2006/main">
          <x14:cfRule type="dataBar" id="{D351301F-1FAD-4436-BB42-0198569D43B7}">
            <x14:dataBar minLength="0" maxLength="100" border="1" negativeBarBorderColorSameAsPositive="0">
              <x14:cfvo type="autoMin"/>
              <x14:cfvo type="autoMax"/>
              <x14:borderColor rgb="FFFFB628"/>
              <x14:negativeFillColor rgb="FFFF0000"/>
              <x14:negativeBorderColor rgb="FFFF0000"/>
              <x14:axisColor rgb="FF000000"/>
            </x14:dataBar>
          </x14:cfRule>
          <xm:sqref>C31:O31</xm:sqref>
        </x14:conditionalFormatting>
        <x14:conditionalFormatting xmlns:xm="http://schemas.microsoft.com/office/excel/2006/main">
          <x14:cfRule type="dataBar" id="{5C90326F-7550-4127-AAAD-500CD2B4E111}">
            <x14:dataBar minLength="0" maxLength="100" border="1" negativeBarBorderColorSameAsPositive="0">
              <x14:cfvo type="autoMin"/>
              <x14:cfvo type="autoMax"/>
              <x14:borderColor rgb="FFFFB628"/>
              <x14:negativeFillColor rgb="FFFF0000"/>
              <x14:negativeBorderColor rgb="FFFF0000"/>
              <x14:axisColor rgb="FF000000"/>
            </x14:dataBar>
          </x14:cfRule>
          <xm:sqref>C32:O32</xm:sqref>
        </x14:conditionalFormatting>
        <x14:conditionalFormatting xmlns:xm="http://schemas.microsoft.com/office/excel/2006/main">
          <x14:cfRule type="dataBar" id="{635A54E9-350A-442A-9362-3160E797F313}">
            <x14:dataBar minLength="0" maxLength="100" border="1" negativeBarBorderColorSameAsPositive="0">
              <x14:cfvo type="autoMin"/>
              <x14:cfvo type="autoMax"/>
              <x14:borderColor rgb="FFFFB628"/>
              <x14:negativeFillColor rgb="FFFF0000"/>
              <x14:negativeBorderColor rgb="FFFF0000"/>
              <x14:axisColor rgb="FF000000"/>
            </x14:dataBar>
          </x14:cfRule>
          <xm:sqref>C33:O33</xm:sqref>
        </x14:conditionalFormatting>
        <x14:conditionalFormatting xmlns:xm="http://schemas.microsoft.com/office/excel/2006/main">
          <x14:cfRule type="dataBar" id="{62D65416-367F-4959-963E-ED4B386CABCB}">
            <x14:dataBar minLength="0" maxLength="100" border="1" negativeBarBorderColorSameAsPositive="0">
              <x14:cfvo type="autoMin"/>
              <x14:cfvo type="autoMax"/>
              <x14:borderColor rgb="FFFFB628"/>
              <x14:negativeFillColor rgb="FFFF0000"/>
              <x14:negativeBorderColor rgb="FFFF0000"/>
              <x14:axisColor rgb="FF000000"/>
            </x14:dataBar>
          </x14:cfRule>
          <xm:sqref>C34:O34</xm:sqref>
        </x14:conditionalFormatting>
        <x14:conditionalFormatting xmlns:xm="http://schemas.microsoft.com/office/excel/2006/main">
          <x14:cfRule type="dataBar" id="{5EE46658-F945-43D2-9DE3-37AEDC5EE4EB}">
            <x14:dataBar minLength="0" maxLength="100" border="1" negativeBarBorderColorSameAsPositive="0">
              <x14:cfvo type="autoMin"/>
              <x14:cfvo type="autoMax"/>
              <x14:borderColor rgb="FFFFB628"/>
              <x14:negativeFillColor rgb="FFFF0000"/>
              <x14:negativeBorderColor rgb="FFFF0000"/>
              <x14:axisColor rgb="FF000000"/>
            </x14:dataBar>
          </x14:cfRule>
          <xm:sqref>C35:O35</xm:sqref>
        </x14:conditionalFormatting>
        <x14:conditionalFormatting xmlns:xm="http://schemas.microsoft.com/office/excel/2006/main">
          <x14:cfRule type="dataBar" id="{226F3ED3-4C66-4719-86AE-5E6FEB5C5326}">
            <x14:dataBar minLength="0" maxLength="100" border="1" negativeBarBorderColorSameAsPositive="0">
              <x14:cfvo type="autoMin"/>
              <x14:cfvo type="autoMax"/>
              <x14:borderColor rgb="FFFFB628"/>
              <x14:negativeFillColor rgb="FFFF0000"/>
              <x14:negativeBorderColor rgb="FFFF0000"/>
              <x14:axisColor rgb="FF000000"/>
            </x14:dataBar>
          </x14:cfRule>
          <xm:sqref>C36:O36</xm:sqref>
        </x14:conditionalFormatting>
        <x14:conditionalFormatting xmlns:xm="http://schemas.microsoft.com/office/excel/2006/main">
          <x14:cfRule type="dataBar" id="{21A1B9E9-195C-43AD-9C3E-4E9B8DBC49D7}">
            <x14:dataBar minLength="0" maxLength="100" border="1" negativeBarBorderColorSameAsPositive="0">
              <x14:cfvo type="autoMin"/>
              <x14:cfvo type="autoMax"/>
              <x14:borderColor rgb="FFFFB628"/>
              <x14:negativeFillColor rgb="FFFF0000"/>
              <x14:negativeBorderColor rgb="FFFF0000"/>
              <x14:axisColor rgb="FF000000"/>
            </x14:dataBar>
          </x14:cfRule>
          <xm:sqref>C37:O37</xm:sqref>
        </x14:conditionalFormatting>
        <x14:conditionalFormatting xmlns:xm="http://schemas.microsoft.com/office/excel/2006/main">
          <x14:cfRule type="dataBar" id="{3669AE05-1496-4D8D-AF47-ECC066B5DA2C}">
            <x14:dataBar minLength="0" maxLength="100" border="1" negativeBarBorderColorSameAsPositive="0">
              <x14:cfvo type="autoMin"/>
              <x14:cfvo type="autoMax"/>
              <x14:borderColor rgb="FFFFB628"/>
              <x14:negativeFillColor rgb="FFFF0000"/>
              <x14:negativeBorderColor rgb="FFFF0000"/>
              <x14:axisColor rgb="FF000000"/>
            </x14:dataBar>
          </x14:cfRule>
          <xm:sqref>C38:O38</xm:sqref>
        </x14:conditionalFormatting>
        <x14:conditionalFormatting xmlns:xm="http://schemas.microsoft.com/office/excel/2006/main">
          <x14:cfRule type="dataBar" id="{84E633EA-A10A-4AA2-AB82-FAC6BF294682}">
            <x14:dataBar minLength="0" maxLength="100" border="1" negativeBarBorderColorSameAsPositive="0">
              <x14:cfvo type="autoMin"/>
              <x14:cfvo type="autoMax"/>
              <x14:borderColor rgb="FFFFB628"/>
              <x14:negativeFillColor rgb="FFFF0000"/>
              <x14:negativeBorderColor rgb="FFFF0000"/>
              <x14:axisColor rgb="FF000000"/>
            </x14:dataBar>
          </x14:cfRule>
          <xm:sqref>C39:O39</xm:sqref>
        </x14:conditionalFormatting>
        <x14:conditionalFormatting xmlns:xm="http://schemas.microsoft.com/office/excel/2006/main">
          <x14:cfRule type="dataBar" id="{57CC06FB-669D-4646-8BA7-E04DC1BAF1AE}">
            <x14:dataBar minLength="0" maxLength="100" border="1" negativeBarBorderColorSameAsPositive="0">
              <x14:cfvo type="autoMin"/>
              <x14:cfvo type="autoMax"/>
              <x14:borderColor rgb="FFFFB628"/>
              <x14:negativeFillColor rgb="FFFF0000"/>
              <x14:negativeBorderColor rgb="FFFF0000"/>
              <x14:axisColor rgb="FF000000"/>
            </x14:dataBar>
          </x14:cfRule>
          <xm:sqref>C40:O40</xm:sqref>
        </x14:conditionalFormatting>
        <x14:conditionalFormatting xmlns:xm="http://schemas.microsoft.com/office/excel/2006/main">
          <x14:cfRule type="dataBar" id="{5ACC074F-5E49-416C-8AC4-6D6F9BF6F8C0}">
            <x14:dataBar minLength="0" maxLength="100" border="1" negativeBarBorderColorSameAsPositive="0">
              <x14:cfvo type="autoMin"/>
              <x14:cfvo type="autoMax"/>
              <x14:borderColor rgb="FFFFB628"/>
              <x14:negativeFillColor rgb="FFFF0000"/>
              <x14:negativeBorderColor rgb="FFFF0000"/>
              <x14:axisColor rgb="FF000000"/>
            </x14:dataBar>
          </x14:cfRule>
          <xm:sqref>C41:O41</xm:sqref>
        </x14:conditionalFormatting>
        <x14:conditionalFormatting xmlns:xm="http://schemas.microsoft.com/office/excel/2006/main">
          <x14:cfRule type="dataBar" id="{5ECAE81E-1704-468C-8040-ED7D0A59F11C}">
            <x14:dataBar minLength="0" maxLength="100" border="1" negativeBarBorderColorSameAsPositive="0">
              <x14:cfvo type="autoMin"/>
              <x14:cfvo type="autoMax"/>
              <x14:borderColor rgb="FFFFB628"/>
              <x14:negativeFillColor rgb="FFFF0000"/>
              <x14:negativeBorderColor rgb="FFFF0000"/>
              <x14:axisColor rgb="FF000000"/>
            </x14:dataBar>
          </x14:cfRule>
          <xm:sqref>C42:O42</xm:sqref>
        </x14:conditionalFormatting>
        <x14:conditionalFormatting xmlns:xm="http://schemas.microsoft.com/office/excel/2006/main">
          <x14:cfRule type="dataBar" id="{6D77916B-81C6-4DC7-921E-F7B206A41685}">
            <x14:dataBar minLength="0" maxLength="100" border="1" negativeBarBorderColorSameAsPositive="0">
              <x14:cfvo type="autoMin"/>
              <x14:cfvo type="autoMax"/>
              <x14:borderColor rgb="FFFFB628"/>
              <x14:negativeFillColor rgb="FFFF0000"/>
              <x14:negativeBorderColor rgb="FFFF0000"/>
              <x14:axisColor rgb="FF000000"/>
            </x14:dataBar>
          </x14:cfRule>
          <xm:sqref>C43:O43</xm:sqref>
        </x14:conditionalFormatting>
        <x14:conditionalFormatting xmlns:xm="http://schemas.microsoft.com/office/excel/2006/main">
          <x14:cfRule type="dataBar" id="{EDB47789-9DFD-48A5-B044-F818E19A763B}">
            <x14:dataBar minLength="0" maxLength="100" border="1" negativeBarBorderColorSameAsPositive="0">
              <x14:cfvo type="autoMin"/>
              <x14:cfvo type="autoMax"/>
              <x14:borderColor rgb="FFFFB628"/>
              <x14:negativeFillColor rgb="FFFF0000"/>
              <x14:negativeBorderColor rgb="FFFF0000"/>
              <x14:axisColor rgb="FF000000"/>
            </x14:dataBar>
          </x14:cfRule>
          <xm:sqref>C44:O44</xm:sqref>
        </x14:conditionalFormatting>
        <x14:conditionalFormatting xmlns:xm="http://schemas.microsoft.com/office/excel/2006/main">
          <x14:cfRule type="dataBar" id="{0DF4A2D8-0E74-467D-BE77-55D8ED2A6547}">
            <x14:dataBar minLength="0" maxLength="100" border="1" negativeBarBorderColorSameAsPositive="0">
              <x14:cfvo type="autoMin"/>
              <x14:cfvo type="autoMax"/>
              <x14:borderColor rgb="FFFFB628"/>
              <x14:negativeFillColor rgb="FFFF0000"/>
              <x14:negativeBorderColor rgb="FFFF0000"/>
              <x14:axisColor rgb="FF000000"/>
            </x14:dataBar>
          </x14:cfRule>
          <xm:sqref>C45:O45</xm:sqref>
        </x14:conditionalFormatting>
        <x14:conditionalFormatting xmlns:xm="http://schemas.microsoft.com/office/excel/2006/main">
          <x14:cfRule type="dataBar" id="{30F9A766-2A97-40EC-A4A5-9058A0A0DDD1}">
            <x14:dataBar minLength="0" maxLength="100" border="1" negativeBarBorderColorSameAsPositive="0">
              <x14:cfvo type="autoMin"/>
              <x14:cfvo type="autoMax"/>
              <x14:borderColor rgb="FFFFB628"/>
              <x14:negativeFillColor rgb="FFFF0000"/>
              <x14:negativeBorderColor rgb="FFFF0000"/>
              <x14:axisColor rgb="FF000000"/>
            </x14:dataBar>
          </x14:cfRule>
          <xm:sqref>C46:O46</xm:sqref>
        </x14:conditionalFormatting>
        <x14:conditionalFormatting xmlns:xm="http://schemas.microsoft.com/office/excel/2006/main">
          <x14:cfRule type="dataBar" id="{1402E63E-609D-460C-842F-5674CECAB1EB}">
            <x14:dataBar minLength="0" maxLength="100" border="1" negativeBarBorderColorSameAsPositive="0">
              <x14:cfvo type="autoMin"/>
              <x14:cfvo type="autoMax"/>
              <x14:borderColor rgb="FFFFB628"/>
              <x14:negativeFillColor rgb="FFFF0000"/>
              <x14:negativeBorderColor rgb="FFFF0000"/>
              <x14:axisColor rgb="FF000000"/>
            </x14:dataBar>
          </x14:cfRule>
          <xm:sqref>C47:O47</xm:sqref>
        </x14:conditionalFormatting>
        <x14:conditionalFormatting xmlns:xm="http://schemas.microsoft.com/office/excel/2006/main">
          <x14:cfRule type="dataBar" id="{1E91314B-2945-438D-BC27-4BC0FF844030}">
            <x14:dataBar minLength="0" maxLength="100" border="1" negativeBarBorderColorSameAsPositive="0">
              <x14:cfvo type="autoMin"/>
              <x14:cfvo type="autoMax"/>
              <x14:borderColor rgb="FFFFB628"/>
              <x14:negativeFillColor rgb="FFFF0000"/>
              <x14:negativeBorderColor rgb="FFFF0000"/>
              <x14:axisColor rgb="FF000000"/>
            </x14:dataBar>
          </x14:cfRule>
          <xm:sqref>C48:O48</xm:sqref>
        </x14:conditionalFormatting>
        <x14:conditionalFormatting xmlns:xm="http://schemas.microsoft.com/office/excel/2006/main">
          <x14:cfRule type="dataBar" id="{137B9585-5E67-4C7B-82EF-9A65E6D20463}">
            <x14:dataBar minLength="0" maxLength="100" border="1" negativeBarBorderColorSameAsPositive="0">
              <x14:cfvo type="autoMin"/>
              <x14:cfvo type="autoMax"/>
              <x14:borderColor rgb="FFFFB628"/>
              <x14:negativeFillColor rgb="FFFF0000"/>
              <x14:negativeBorderColor rgb="FFFF0000"/>
              <x14:axisColor rgb="FF000000"/>
            </x14:dataBar>
          </x14:cfRule>
          <xm:sqref>C49:O49</xm:sqref>
        </x14:conditionalFormatting>
        <x14:conditionalFormatting xmlns:xm="http://schemas.microsoft.com/office/excel/2006/main">
          <x14:cfRule type="dataBar" id="{01BB33A8-C169-41F3-8362-A76C343728C0}">
            <x14:dataBar minLength="0" maxLength="100" border="1" negativeBarBorderColorSameAsPositive="0">
              <x14:cfvo type="autoMin"/>
              <x14:cfvo type="autoMax"/>
              <x14:borderColor rgb="FFFFB628"/>
              <x14:negativeFillColor rgb="FFFF0000"/>
              <x14:negativeBorderColor rgb="FFFF0000"/>
              <x14:axisColor rgb="FF000000"/>
            </x14:dataBar>
          </x14:cfRule>
          <xm:sqref>C50:O50</xm:sqref>
        </x14:conditionalFormatting>
        <x14:conditionalFormatting xmlns:xm="http://schemas.microsoft.com/office/excel/2006/main">
          <x14:cfRule type="dataBar" id="{34BA63D9-28C9-41BA-9FE8-857093D50147}">
            <x14:dataBar minLength="0" maxLength="100" border="1" negativeBarBorderColorSameAsPositive="0">
              <x14:cfvo type="autoMin"/>
              <x14:cfvo type="autoMax"/>
              <x14:borderColor rgb="FFFFB628"/>
              <x14:negativeFillColor rgb="FFFF0000"/>
              <x14:negativeBorderColor rgb="FFFF0000"/>
              <x14:axisColor rgb="FF000000"/>
            </x14:dataBar>
          </x14:cfRule>
          <xm:sqref>C51:O51</xm:sqref>
        </x14:conditionalFormatting>
        <x14:conditionalFormatting xmlns:xm="http://schemas.microsoft.com/office/excel/2006/main">
          <x14:cfRule type="dataBar" id="{84C66DA5-D4F4-4A3C-A34E-FCA588AC5C84}">
            <x14:dataBar minLength="0" maxLength="100" border="1" negativeBarBorderColorSameAsPositive="0">
              <x14:cfvo type="autoMin"/>
              <x14:cfvo type="autoMax"/>
              <x14:borderColor rgb="FFFFB628"/>
              <x14:negativeFillColor rgb="FFFF0000"/>
              <x14:negativeBorderColor rgb="FFFF0000"/>
              <x14:axisColor rgb="FF000000"/>
            </x14:dataBar>
          </x14:cfRule>
          <xm:sqref>C52:O52</xm:sqref>
        </x14:conditionalFormatting>
        <x14:conditionalFormatting xmlns:xm="http://schemas.microsoft.com/office/excel/2006/main">
          <x14:cfRule type="dataBar" id="{4FD2A834-275C-457C-87CB-BBA94CE68590}">
            <x14:dataBar minLength="0" maxLength="100" border="1" negativeBarBorderColorSameAsPositive="0">
              <x14:cfvo type="autoMin"/>
              <x14:cfvo type="autoMax"/>
              <x14:borderColor rgb="FFFFB628"/>
              <x14:negativeFillColor rgb="FFFF0000"/>
              <x14:negativeBorderColor rgb="FFFF0000"/>
              <x14:axisColor rgb="FF000000"/>
            </x14:dataBar>
          </x14:cfRule>
          <xm:sqref>C53:O53</xm:sqref>
        </x14:conditionalFormatting>
        <x14:conditionalFormatting xmlns:xm="http://schemas.microsoft.com/office/excel/2006/main">
          <x14:cfRule type="dataBar" id="{0AF2D536-8B41-4196-AFF8-FE1AB38DEBAD}">
            <x14:dataBar minLength="0" maxLength="100" border="1" negativeBarBorderColorSameAsPositive="0">
              <x14:cfvo type="autoMin"/>
              <x14:cfvo type="autoMax"/>
              <x14:borderColor rgb="FFFFB628"/>
              <x14:negativeFillColor rgb="FFFF0000"/>
              <x14:negativeBorderColor rgb="FFFF0000"/>
              <x14:axisColor rgb="FF000000"/>
            </x14:dataBar>
          </x14:cfRule>
          <xm:sqref>C54:O54</xm:sqref>
        </x14:conditionalFormatting>
        <x14:conditionalFormatting xmlns:xm="http://schemas.microsoft.com/office/excel/2006/main">
          <x14:cfRule type="dataBar" id="{3B325D08-910C-499B-A9FF-B859912F0DF8}">
            <x14:dataBar minLength="0" maxLength="100" border="1" negativeBarBorderColorSameAsPositive="0">
              <x14:cfvo type="autoMin"/>
              <x14:cfvo type="autoMax"/>
              <x14:borderColor rgb="FFFFB628"/>
              <x14:negativeFillColor rgb="FFFF0000"/>
              <x14:negativeBorderColor rgb="FFFF0000"/>
              <x14:axisColor rgb="FF000000"/>
            </x14:dataBar>
          </x14:cfRule>
          <xm:sqref>C55:O55</xm:sqref>
        </x14:conditionalFormatting>
        <x14:conditionalFormatting xmlns:xm="http://schemas.microsoft.com/office/excel/2006/main">
          <x14:cfRule type="dataBar" id="{769041C7-9647-4247-B018-76112874DFEC}">
            <x14:dataBar minLength="0" maxLength="100" border="1" negativeBarBorderColorSameAsPositive="0">
              <x14:cfvo type="autoMin"/>
              <x14:cfvo type="autoMax"/>
              <x14:borderColor rgb="FFFFB628"/>
              <x14:negativeFillColor rgb="FFFF0000"/>
              <x14:negativeBorderColor rgb="FFFF0000"/>
              <x14:axisColor rgb="FF000000"/>
            </x14:dataBar>
          </x14:cfRule>
          <xm:sqref>C56:O56</xm:sqref>
        </x14:conditionalFormatting>
        <x14:conditionalFormatting xmlns:xm="http://schemas.microsoft.com/office/excel/2006/main">
          <x14:cfRule type="dataBar" id="{C85FB1C3-1239-41E3-8FA3-E5F3D76A9E7C}">
            <x14:dataBar minLength="0" maxLength="100" border="1" negativeBarBorderColorSameAsPositive="0">
              <x14:cfvo type="autoMin"/>
              <x14:cfvo type="autoMax"/>
              <x14:borderColor rgb="FFFFB628"/>
              <x14:negativeFillColor rgb="FFFF0000"/>
              <x14:negativeBorderColor rgb="FFFF0000"/>
              <x14:axisColor rgb="FF000000"/>
            </x14:dataBar>
          </x14:cfRule>
          <xm:sqref>C57:O57</xm:sqref>
        </x14:conditionalFormatting>
        <x14:conditionalFormatting xmlns:xm="http://schemas.microsoft.com/office/excel/2006/main">
          <x14:cfRule type="dataBar" id="{4480BABC-08A4-4AEE-BB7A-4AC7A2BE4653}">
            <x14:dataBar minLength="0" maxLength="100" border="1" negativeBarBorderColorSameAsPositive="0">
              <x14:cfvo type="autoMin"/>
              <x14:cfvo type="autoMax"/>
              <x14:borderColor rgb="FFFFB628"/>
              <x14:negativeFillColor rgb="FFFF0000"/>
              <x14:negativeBorderColor rgb="FFFF0000"/>
              <x14:axisColor rgb="FF000000"/>
            </x14:dataBar>
          </x14:cfRule>
          <xm:sqref>C58:O58</xm:sqref>
        </x14:conditionalFormatting>
        <x14:conditionalFormatting xmlns:xm="http://schemas.microsoft.com/office/excel/2006/main">
          <x14:cfRule type="dataBar" id="{8807222F-43C7-41B8-84EF-9279F611F05C}">
            <x14:dataBar minLength="0" maxLength="100" border="1" negativeBarBorderColorSameAsPositive="0">
              <x14:cfvo type="autoMin"/>
              <x14:cfvo type="autoMax"/>
              <x14:borderColor rgb="FFFFB628"/>
              <x14:negativeFillColor rgb="FFFF0000"/>
              <x14:negativeBorderColor rgb="FFFF0000"/>
              <x14:axisColor rgb="FF000000"/>
            </x14:dataBar>
          </x14:cfRule>
          <xm:sqref>C59:O59</xm:sqref>
        </x14:conditionalFormatting>
        <x14:conditionalFormatting xmlns:xm="http://schemas.microsoft.com/office/excel/2006/main">
          <x14:cfRule type="dataBar" id="{D02573F2-5871-4461-BA52-9F8E61ED378B}">
            <x14:dataBar minLength="0" maxLength="100" border="1" negativeBarBorderColorSameAsPositive="0">
              <x14:cfvo type="autoMin"/>
              <x14:cfvo type="autoMax"/>
              <x14:borderColor rgb="FFFFB628"/>
              <x14:negativeFillColor rgb="FFFF0000"/>
              <x14:negativeBorderColor rgb="FFFF0000"/>
              <x14:axisColor rgb="FF000000"/>
            </x14:dataBar>
          </x14:cfRule>
          <xm:sqref>C60:O60</xm:sqref>
        </x14:conditionalFormatting>
        <x14:conditionalFormatting xmlns:xm="http://schemas.microsoft.com/office/excel/2006/main">
          <x14:cfRule type="dataBar" id="{57FA3602-D3AD-4CAC-8EEE-EDC339640C30}">
            <x14:dataBar minLength="0" maxLength="100" border="1" negativeBarBorderColorSameAsPositive="0">
              <x14:cfvo type="autoMin"/>
              <x14:cfvo type="autoMax"/>
              <x14:borderColor rgb="FFFFB628"/>
              <x14:negativeFillColor rgb="FFFF0000"/>
              <x14:negativeBorderColor rgb="FFFF0000"/>
              <x14:axisColor rgb="FF000000"/>
            </x14:dataBar>
          </x14:cfRule>
          <xm:sqref>C61:O61</xm:sqref>
        </x14:conditionalFormatting>
        <x14:conditionalFormatting xmlns:xm="http://schemas.microsoft.com/office/excel/2006/main">
          <x14:cfRule type="dataBar" id="{7D964ADA-784F-4303-B5BB-A50FD23CF810}">
            <x14:dataBar minLength="0" maxLength="100" border="1" negativeBarBorderColorSameAsPositive="0">
              <x14:cfvo type="autoMin"/>
              <x14:cfvo type="autoMax"/>
              <x14:borderColor rgb="FFFFB628"/>
              <x14:negativeFillColor rgb="FFFF0000"/>
              <x14:negativeBorderColor rgb="FFFF0000"/>
              <x14:axisColor rgb="FF000000"/>
            </x14:dataBar>
          </x14:cfRule>
          <xm:sqref>C62:O62</xm:sqref>
        </x14:conditionalFormatting>
        <x14:conditionalFormatting xmlns:xm="http://schemas.microsoft.com/office/excel/2006/main">
          <x14:cfRule type="dataBar" id="{C893E234-AC4A-4421-AD7F-C29E4923D0C4}">
            <x14:dataBar minLength="0" maxLength="100" border="1" negativeBarBorderColorSameAsPositive="0">
              <x14:cfvo type="autoMin"/>
              <x14:cfvo type="autoMax"/>
              <x14:borderColor rgb="FFFFB628"/>
              <x14:negativeFillColor rgb="FFFF0000"/>
              <x14:negativeBorderColor rgb="FFFF0000"/>
              <x14:axisColor rgb="FF000000"/>
            </x14:dataBar>
          </x14:cfRule>
          <xm:sqref>C63:O63</xm:sqref>
        </x14:conditionalFormatting>
        <x14:conditionalFormatting xmlns:xm="http://schemas.microsoft.com/office/excel/2006/main">
          <x14:cfRule type="dataBar" id="{AB1297CC-8AB9-459D-844B-AF6BDA0E4871}">
            <x14:dataBar minLength="0" maxLength="100" border="1" negativeBarBorderColorSameAsPositive="0">
              <x14:cfvo type="autoMin"/>
              <x14:cfvo type="autoMax"/>
              <x14:borderColor rgb="FFFFB628"/>
              <x14:negativeFillColor rgb="FFFF0000"/>
              <x14:negativeBorderColor rgb="FFFF0000"/>
              <x14:axisColor rgb="FF000000"/>
            </x14:dataBar>
          </x14:cfRule>
          <xm:sqref>C64:O64</xm:sqref>
        </x14:conditionalFormatting>
        <x14:conditionalFormatting xmlns:xm="http://schemas.microsoft.com/office/excel/2006/main">
          <x14:cfRule type="dataBar" id="{DC6FF138-0C53-4C36-A924-9EC34311A410}">
            <x14:dataBar minLength="0" maxLength="100" border="1" negativeBarBorderColorSameAsPositive="0">
              <x14:cfvo type="autoMin"/>
              <x14:cfvo type="autoMax"/>
              <x14:borderColor rgb="FFFFB628"/>
              <x14:negativeFillColor rgb="FFFF0000"/>
              <x14:negativeBorderColor rgb="FFFF0000"/>
              <x14:axisColor rgb="FF000000"/>
            </x14:dataBar>
          </x14:cfRule>
          <xm:sqref>C65:O65</xm:sqref>
        </x14:conditionalFormatting>
        <x14:conditionalFormatting xmlns:xm="http://schemas.microsoft.com/office/excel/2006/main">
          <x14:cfRule type="dataBar" id="{70C09ED0-F19E-4266-BEBB-D5EE28771899}">
            <x14:dataBar minLength="0" maxLength="100" border="1" negativeBarBorderColorSameAsPositive="0">
              <x14:cfvo type="autoMin"/>
              <x14:cfvo type="autoMax"/>
              <x14:borderColor rgb="FFFFB628"/>
              <x14:negativeFillColor rgb="FFFF0000"/>
              <x14:negativeBorderColor rgb="FFFF0000"/>
              <x14:axisColor rgb="FF000000"/>
            </x14:dataBar>
          </x14:cfRule>
          <xm:sqref>C66:O66</xm:sqref>
        </x14:conditionalFormatting>
        <x14:conditionalFormatting xmlns:xm="http://schemas.microsoft.com/office/excel/2006/main">
          <x14:cfRule type="dataBar" id="{042BD679-0E51-4F65-9CB9-DD074748EF1A}">
            <x14:dataBar minLength="0" maxLength="100" border="1" negativeBarBorderColorSameAsPositive="0">
              <x14:cfvo type="autoMin"/>
              <x14:cfvo type="autoMax"/>
              <x14:borderColor rgb="FFFFB628"/>
              <x14:negativeFillColor rgb="FFFF0000"/>
              <x14:negativeBorderColor rgb="FFFF0000"/>
              <x14:axisColor rgb="FF000000"/>
            </x14:dataBar>
          </x14:cfRule>
          <xm:sqref>C67:O68</xm:sqref>
        </x14:conditionalFormatting>
        <x14:conditionalFormatting xmlns:xm="http://schemas.microsoft.com/office/excel/2006/main">
          <x14:cfRule type="dataBar" id="{AB24A697-401D-44CE-8D86-7A44BCAD8A02}">
            <x14:dataBar minLength="0" maxLength="100" border="1" negativeBarBorderColorSameAsPositive="0">
              <x14:cfvo type="autoMin"/>
              <x14:cfvo type="autoMax"/>
              <x14:borderColor rgb="FFFFB628"/>
              <x14:negativeFillColor rgb="FFFF0000"/>
              <x14:negativeBorderColor rgb="FFFF0000"/>
              <x14:axisColor rgb="FF000000"/>
            </x14:dataBar>
          </x14:cfRule>
          <xm:sqref>C69:O70</xm:sqref>
        </x14:conditionalFormatting>
        <x14:conditionalFormatting xmlns:xm="http://schemas.microsoft.com/office/excel/2006/main">
          <x14:cfRule type="iconSet" priority="102" id="{9130A04C-DFFD-43D4-9BF8-5F53C3E92510}">
            <x14:iconSet iconSet="3Symbols" custom="1">
              <x14:cfvo type="percent">
                <xm:f>0</xm:f>
              </x14:cfvo>
              <x14:cfvo type="num">
                <xm:f>1.5</xm:f>
              </x14:cfvo>
              <x14:cfvo type="num">
                <xm:f>4</xm:f>
              </x14:cfvo>
              <x14:cfIcon iconSet="3Symbols" iconId="2"/>
              <x14:cfIcon iconSet="3Symbols" iconId="1"/>
              <x14:cfIcon iconSet="3Symbols" iconId="0"/>
            </x14:iconSet>
          </x14:cfRule>
          <xm:sqref>Z28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E6445-3BDD-48EE-B145-0153FFE94641}">
  <dimension ref="A1:W49"/>
  <sheetViews>
    <sheetView zoomScale="66" zoomScaleNormal="66" zoomScaleSheetLayoutView="80" workbookViewId="0">
      <selection activeCell="C13" sqref="C13"/>
    </sheetView>
  </sheetViews>
  <sheetFormatPr defaultRowHeight="18"/>
  <cols>
    <col min="1" max="1" width="5.6640625" customWidth="1"/>
    <col min="2" max="2" width="24.75" customWidth="1"/>
    <col min="3" max="4" width="45.75" customWidth="1"/>
    <col min="5" max="5" width="14.08203125" customWidth="1"/>
    <col min="6" max="7" width="14.1640625" customWidth="1"/>
    <col min="8" max="8" width="45.83203125" customWidth="1"/>
    <col min="9" max="9" width="21.4140625" customWidth="1"/>
    <col min="10" max="10" width="19" customWidth="1"/>
    <col min="11" max="11" width="20.5" customWidth="1"/>
    <col min="12" max="12" width="17.33203125" customWidth="1"/>
    <col min="13" max="13" width="17.5" customWidth="1"/>
    <col min="14" max="14" width="17.75" customWidth="1"/>
    <col min="15" max="15" width="14" customWidth="1"/>
    <col min="16" max="16" width="14.08203125" customWidth="1"/>
    <col min="17" max="17" width="17.6640625" customWidth="1"/>
    <col min="18" max="22" width="17.58203125" customWidth="1"/>
    <col min="23" max="23" width="16.6640625" customWidth="1"/>
  </cols>
  <sheetData>
    <row r="1" spans="1:23">
      <c r="A1" s="94" t="s">
        <v>61</v>
      </c>
      <c r="B1" s="94" t="s">
        <v>150</v>
      </c>
      <c r="C1" s="94" t="s">
        <v>168</v>
      </c>
      <c r="D1" s="94" t="s">
        <v>169</v>
      </c>
      <c r="E1" s="94" t="s">
        <v>171</v>
      </c>
      <c r="F1" s="94" t="s">
        <v>170</v>
      </c>
      <c r="G1" s="94" t="s">
        <v>443</v>
      </c>
      <c r="H1" s="94" t="s">
        <v>151</v>
      </c>
      <c r="I1" s="94" t="s">
        <v>152</v>
      </c>
      <c r="J1" s="94" t="s">
        <v>153</v>
      </c>
      <c r="K1" s="99" t="s">
        <v>160</v>
      </c>
      <c r="L1" s="99" t="s">
        <v>154</v>
      </c>
      <c r="M1" s="99" t="s">
        <v>155</v>
      </c>
      <c r="N1" s="99" t="s">
        <v>157</v>
      </c>
      <c r="O1" s="99" t="s">
        <v>158</v>
      </c>
      <c r="P1" s="99" t="s">
        <v>159</v>
      </c>
      <c r="R1" s="38" t="s">
        <v>95</v>
      </c>
      <c r="S1" s="39" t="s">
        <v>99</v>
      </c>
      <c r="T1" s="36" t="s">
        <v>96</v>
      </c>
      <c r="U1" s="37" t="s">
        <v>97</v>
      </c>
      <c r="V1" s="37" t="s">
        <v>100</v>
      </c>
      <c r="W1" s="37" t="s">
        <v>98</v>
      </c>
    </row>
    <row r="2" spans="1:23">
      <c r="A2" s="115" t="s">
        <v>172</v>
      </c>
      <c r="B2" s="115" t="s">
        <v>174</v>
      </c>
      <c r="C2" s="158" t="s">
        <v>173</v>
      </c>
      <c r="D2" s="115" t="s">
        <v>186</v>
      </c>
      <c r="E2" s="115" t="s">
        <v>175</v>
      </c>
      <c r="F2" s="115" t="s">
        <v>176</v>
      </c>
      <c r="G2" s="115" t="s">
        <v>442</v>
      </c>
      <c r="H2" s="115" t="s">
        <v>177</v>
      </c>
      <c r="I2" s="115">
        <v>350</v>
      </c>
      <c r="J2" s="115">
        <f t="shared" ref="J2:J5" si="0">I2*365</f>
        <v>127750</v>
      </c>
      <c r="K2" s="99">
        <v>20000</v>
      </c>
      <c r="L2" s="99">
        <f t="shared" ref="L2:L5" si="1">J2/K2</f>
        <v>6.3875000000000002</v>
      </c>
      <c r="M2" s="99">
        <f t="shared" ref="M2:M5" si="2">365/L2</f>
        <v>57.142857142857139</v>
      </c>
      <c r="N2" s="99">
        <v>3418</v>
      </c>
      <c r="O2" s="99">
        <f t="shared" ref="O2:O5" si="3">L2*N2</f>
        <v>21832.475000000002</v>
      </c>
      <c r="P2" s="99">
        <f t="shared" ref="P2:P5" si="4">O2/365</f>
        <v>59.815000000000005</v>
      </c>
      <c r="R2" s="116">
        <f>I2/3</f>
        <v>116.66666666666667</v>
      </c>
      <c r="S2" s="117">
        <f>P2/3</f>
        <v>19.938333333333336</v>
      </c>
      <c r="T2" s="117">
        <f>I2*7</f>
        <v>2450</v>
      </c>
      <c r="U2" s="118">
        <f>P2*7</f>
        <v>418.70500000000004</v>
      </c>
      <c r="V2" s="117">
        <f>J2/12</f>
        <v>10645.833333333334</v>
      </c>
      <c r="W2" s="119">
        <f>O2/12</f>
        <v>1819.3729166666669</v>
      </c>
    </row>
    <row r="3" spans="1:23">
      <c r="A3" s="98">
        <v>1</v>
      </c>
      <c r="B3" s="95" t="s">
        <v>375</v>
      </c>
      <c r="C3" s="95" t="s">
        <v>399</v>
      </c>
      <c r="D3" s="306" t="s">
        <v>400</v>
      </c>
      <c r="E3" s="95" t="s">
        <v>401</v>
      </c>
      <c r="F3" s="95" t="s">
        <v>402</v>
      </c>
      <c r="G3" s="95" t="s">
        <v>403</v>
      </c>
      <c r="H3" s="95" t="s">
        <v>404</v>
      </c>
      <c r="I3" s="95">
        <v>1000</v>
      </c>
      <c r="J3" s="95">
        <f t="shared" si="0"/>
        <v>365000</v>
      </c>
      <c r="K3" s="95">
        <v>48000</v>
      </c>
      <c r="L3" s="95">
        <f t="shared" si="1"/>
        <v>7.604166666666667</v>
      </c>
      <c r="M3" s="95">
        <f t="shared" si="2"/>
        <v>48</v>
      </c>
      <c r="N3" s="95">
        <v>12128</v>
      </c>
      <c r="O3" s="95">
        <f t="shared" si="3"/>
        <v>92223.333333333343</v>
      </c>
      <c r="P3" s="95">
        <f t="shared" si="4"/>
        <v>252.66666666666669</v>
      </c>
      <c r="R3" s="40">
        <f>I3/3</f>
        <v>333.33333333333331</v>
      </c>
      <c r="S3" s="40">
        <f>P3/3</f>
        <v>84.222222222222229</v>
      </c>
      <c r="T3" s="41">
        <f>I3*7</f>
        <v>7000</v>
      </c>
      <c r="U3" s="42">
        <f>P3*7</f>
        <v>1768.6666666666667</v>
      </c>
      <c r="V3" s="43">
        <f>J3/12</f>
        <v>30416.666666666668</v>
      </c>
      <c r="W3" s="44">
        <f>O3/12</f>
        <v>7685.2777777777783</v>
      </c>
    </row>
    <row r="4" spans="1:23">
      <c r="A4" s="97">
        <v>2</v>
      </c>
      <c r="B4" s="96" t="s">
        <v>376</v>
      </c>
      <c r="C4" s="96" t="s">
        <v>405</v>
      </c>
      <c r="D4" s="96" t="s">
        <v>406</v>
      </c>
      <c r="E4" s="96" t="s">
        <v>407</v>
      </c>
      <c r="F4" s="96" t="s">
        <v>408</v>
      </c>
      <c r="G4" s="96" t="s">
        <v>409</v>
      </c>
      <c r="H4" s="96" t="s">
        <v>410</v>
      </c>
      <c r="I4" s="96">
        <v>1000</v>
      </c>
      <c r="J4" s="96">
        <f t="shared" si="0"/>
        <v>365000</v>
      </c>
      <c r="K4" s="96">
        <v>15000</v>
      </c>
      <c r="L4" s="96">
        <f t="shared" si="1"/>
        <v>24.333333333333332</v>
      </c>
      <c r="M4" s="96">
        <f t="shared" si="2"/>
        <v>15</v>
      </c>
      <c r="N4" s="96">
        <v>3480</v>
      </c>
      <c r="O4" s="96">
        <f t="shared" si="3"/>
        <v>84680</v>
      </c>
      <c r="P4" s="96">
        <f t="shared" si="4"/>
        <v>232</v>
      </c>
      <c r="R4" s="45">
        <f>I4/3</f>
        <v>333.33333333333331</v>
      </c>
      <c r="S4" s="46">
        <f>P4/3</f>
        <v>77.333333333333329</v>
      </c>
      <c r="T4" s="47">
        <f>I4*7</f>
        <v>7000</v>
      </c>
      <c r="U4" s="48">
        <f>P4*7</f>
        <v>1624</v>
      </c>
      <c r="V4" s="49">
        <f>J4/12</f>
        <v>30416.666666666668</v>
      </c>
      <c r="W4" s="50">
        <f>O4/12</f>
        <v>7056.666666666667</v>
      </c>
    </row>
    <row r="5" spans="1:23">
      <c r="A5" s="98">
        <v>3</v>
      </c>
      <c r="B5" s="95" t="s">
        <v>411</v>
      </c>
      <c r="C5" s="95" t="s">
        <v>412</v>
      </c>
      <c r="D5" s="95" t="s">
        <v>413</v>
      </c>
      <c r="E5" s="95" t="s">
        <v>414</v>
      </c>
      <c r="F5" s="95" t="s">
        <v>415</v>
      </c>
      <c r="G5" s="95" t="s">
        <v>409</v>
      </c>
      <c r="H5" s="95" t="s">
        <v>416</v>
      </c>
      <c r="I5" s="95">
        <v>135</v>
      </c>
      <c r="J5" s="95">
        <f t="shared" si="0"/>
        <v>49275</v>
      </c>
      <c r="K5" s="95">
        <v>11100</v>
      </c>
      <c r="L5" s="95">
        <f t="shared" si="1"/>
        <v>4.4391891891891895</v>
      </c>
      <c r="M5" s="95">
        <f t="shared" si="2"/>
        <v>82.222222222222214</v>
      </c>
      <c r="N5" s="95">
        <v>2964</v>
      </c>
      <c r="O5" s="95">
        <f t="shared" si="3"/>
        <v>13157.756756756758</v>
      </c>
      <c r="P5" s="95">
        <f t="shared" si="4"/>
        <v>36.048648648648651</v>
      </c>
      <c r="R5" s="51">
        <f>I5/3</f>
        <v>45</v>
      </c>
      <c r="S5" s="40">
        <f>P5/3</f>
        <v>12.016216216216216</v>
      </c>
      <c r="T5" s="40">
        <f>I5*7</f>
        <v>945</v>
      </c>
      <c r="U5" s="40">
        <f>P5*7</f>
        <v>252.34054054054056</v>
      </c>
      <c r="V5" s="40">
        <f>J5/12</f>
        <v>4106.25</v>
      </c>
      <c r="W5" s="44">
        <f>O5/12</f>
        <v>1096.4797297297298</v>
      </c>
    </row>
    <row r="6" spans="1:23">
      <c r="A6" s="97">
        <v>5</v>
      </c>
      <c r="B6" s="96" t="s">
        <v>58</v>
      </c>
      <c r="C6" s="96"/>
      <c r="D6" s="96"/>
      <c r="E6" s="96"/>
      <c r="F6" s="96"/>
      <c r="G6" s="96"/>
      <c r="H6" s="96"/>
      <c r="I6" s="96">
        <f>SUBTOTAL(109,I3:I5)</f>
        <v>2135</v>
      </c>
      <c r="J6" s="96">
        <f t="shared" ref="J6:P6" si="5">SUM(J3:J5)</f>
        <v>779275</v>
      </c>
      <c r="K6" s="96">
        <f t="shared" si="5"/>
        <v>74100</v>
      </c>
      <c r="L6" s="96">
        <f t="shared" si="5"/>
        <v>36.376689189189193</v>
      </c>
      <c r="M6" s="96">
        <f t="shared" si="5"/>
        <v>145.22222222222223</v>
      </c>
      <c r="N6" s="96">
        <f t="shared" si="5"/>
        <v>18572</v>
      </c>
      <c r="O6" s="96">
        <f t="shared" si="5"/>
        <v>190061.09009009009</v>
      </c>
      <c r="P6" s="96">
        <f t="shared" si="5"/>
        <v>520.71531531531537</v>
      </c>
      <c r="R6" s="45">
        <f>I6/3</f>
        <v>711.66666666666663</v>
      </c>
      <c r="S6" s="46">
        <f>P6/3</f>
        <v>173.57177177177178</v>
      </c>
      <c r="T6" s="52">
        <f>I6*7</f>
        <v>14945</v>
      </c>
      <c r="U6" s="45">
        <f>P6*7</f>
        <v>3645.0072072072076</v>
      </c>
      <c r="V6" s="46">
        <f>J6/12</f>
        <v>64939.583333333336</v>
      </c>
      <c r="W6" s="53">
        <f>O6/12</f>
        <v>15838.424174174173</v>
      </c>
    </row>
    <row r="7" spans="1:23">
      <c r="A7" s="98"/>
      <c r="B7" s="95"/>
      <c r="C7" s="95"/>
      <c r="D7" s="95"/>
      <c r="E7" s="95"/>
      <c r="F7" s="95"/>
      <c r="G7" s="95"/>
      <c r="H7" s="95"/>
      <c r="I7" s="95"/>
      <c r="J7" s="95"/>
      <c r="K7" s="95"/>
      <c r="L7" s="95"/>
      <c r="M7" s="95"/>
      <c r="N7" s="95"/>
      <c r="O7" s="95"/>
      <c r="P7" s="95"/>
      <c r="R7" s="40"/>
      <c r="S7" s="40"/>
      <c r="T7" s="40"/>
      <c r="U7" s="40"/>
      <c r="V7" s="40"/>
      <c r="W7" s="40"/>
    </row>
    <row r="8" spans="1:23">
      <c r="A8" s="97">
        <v>1</v>
      </c>
      <c r="B8" s="96" t="s">
        <v>377</v>
      </c>
      <c r="C8" s="96" t="s">
        <v>417</v>
      </c>
      <c r="D8" s="96" t="s">
        <v>418</v>
      </c>
      <c r="E8" s="96" t="s">
        <v>419</v>
      </c>
      <c r="F8" s="96" t="s">
        <v>420</v>
      </c>
      <c r="G8" s="96" t="s">
        <v>421</v>
      </c>
      <c r="H8" s="96" t="s">
        <v>422</v>
      </c>
      <c r="I8" s="96">
        <v>20</v>
      </c>
      <c r="J8" s="96">
        <f>I8*365</f>
        <v>7300</v>
      </c>
      <c r="K8" s="96">
        <v>1000</v>
      </c>
      <c r="L8" s="96">
        <f>J8/K8</f>
        <v>7.3</v>
      </c>
      <c r="M8" s="96">
        <f>365/L8</f>
        <v>50</v>
      </c>
      <c r="N8" s="96">
        <v>550</v>
      </c>
      <c r="O8" s="96">
        <f>L8*N8</f>
        <v>4015</v>
      </c>
      <c r="P8" s="96">
        <f>O8/365</f>
        <v>11</v>
      </c>
      <c r="R8" s="45">
        <f>I8/3</f>
        <v>6.666666666666667</v>
      </c>
      <c r="S8" s="46">
        <f>P8/3</f>
        <v>3.6666666666666665</v>
      </c>
      <c r="T8" s="52">
        <f>I8*7</f>
        <v>140</v>
      </c>
      <c r="U8" s="45">
        <f>P8*7</f>
        <v>77</v>
      </c>
      <c r="V8" s="46">
        <f>J8/12</f>
        <v>608.33333333333337</v>
      </c>
      <c r="W8" s="53">
        <f>O8/12</f>
        <v>334.58333333333331</v>
      </c>
    </row>
    <row r="9" spans="1:23">
      <c r="A9" s="98">
        <v>2</v>
      </c>
      <c r="B9" s="95" t="s">
        <v>423</v>
      </c>
      <c r="C9" s="95" t="s">
        <v>424</v>
      </c>
      <c r="D9" s="308" t="s">
        <v>425</v>
      </c>
      <c r="E9" s="95" t="s">
        <v>419</v>
      </c>
      <c r="F9" s="95" t="s">
        <v>426</v>
      </c>
      <c r="G9" s="95" t="s">
        <v>427</v>
      </c>
      <c r="H9" s="95" t="s">
        <v>428</v>
      </c>
      <c r="I9" s="95">
        <v>55</v>
      </c>
      <c r="J9" s="95">
        <f>I9*365</f>
        <v>20075</v>
      </c>
      <c r="K9" s="95">
        <v>5000</v>
      </c>
      <c r="L9" s="95">
        <f>J9/K9</f>
        <v>4.0149999999999997</v>
      </c>
      <c r="M9" s="95">
        <f>365/L9</f>
        <v>90.909090909090921</v>
      </c>
      <c r="N9" s="95">
        <v>2350</v>
      </c>
      <c r="O9" s="101">
        <f>L9*N9</f>
        <v>9435.25</v>
      </c>
      <c r="P9" s="95">
        <f>O9/365</f>
        <v>25.85</v>
      </c>
      <c r="R9" s="40">
        <f>I9/3</f>
        <v>18.333333333333332</v>
      </c>
      <c r="S9" s="40">
        <f>P9/3</f>
        <v>8.6166666666666671</v>
      </c>
      <c r="T9" s="40">
        <f>I9*7</f>
        <v>385</v>
      </c>
      <c r="U9" s="40">
        <f>P9*7</f>
        <v>180.95000000000002</v>
      </c>
      <c r="V9" s="40">
        <f>J9/12</f>
        <v>1672.9166666666667</v>
      </c>
      <c r="W9" s="40">
        <f>O9/12</f>
        <v>786.27083333333337</v>
      </c>
    </row>
    <row r="10" spans="1:23">
      <c r="A10" s="98">
        <v>10</v>
      </c>
      <c r="B10" s="95" t="s">
        <v>59</v>
      </c>
      <c r="C10" s="95"/>
      <c r="D10" s="95"/>
      <c r="E10" s="95"/>
      <c r="F10" s="95"/>
      <c r="G10" s="95"/>
      <c r="H10" s="95"/>
      <c r="I10" s="95">
        <f t="shared" ref="I10:P10" si="6">SUM(I3:I5,I8:I9)</f>
        <v>2210</v>
      </c>
      <c r="J10" s="95">
        <f t="shared" si="6"/>
        <v>806650</v>
      </c>
      <c r="K10" s="95">
        <f t="shared" si="6"/>
        <v>80100</v>
      </c>
      <c r="L10" s="95">
        <f t="shared" si="6"/>
        <v>47.691689189189191</v>
      </c>
      <c r="M10" s="95">
        <f t="shared" si="6"/>
        <v>286.13131313131316</v>
      </c>
      <c r="N10" s="95">
        <f t="shared" si="6"/>
        <v>21472</v>
      </c>
      <c r="O10" s="95">
        <f t="shared" si="6"/>
        <v>203511.34009009009</v>
      </c>
      <c r="P10" s="95">
        <f t="shared" si="6"/>
        <v>557.56531531531539</v>
      </c>
      <c r="R10" s="40">
        <f>I10/3</f>
        <v>736.66666666666663</v>
      </c>
      <c r="S10" s="40">
        <f>P10/3</f>
        <v>185.85510510510514</v>
      </c>
      <c r="T10" s="40">
        <f>I10*7</f>
        <v>15470</v>
      </c>
      <c r="U10" s="40">
        <f>P10*7</f>
        <v>3902.9572072072078</v>
      </c>
      <c r="V10" s="40">
        <f>J10/12</f>
        <v>67220.833333333328</v>
      </c>
      <c r="W10" s="40">
        <f>O10/12</f>
        <v>16959.27834084084</v>
      </c>
    </row>
    <row r="11" spans="1:23">
      <c r="A11" s="97"/>
      <c r="B11" s="96"/>
      <c r="C11" s="96"/>
      <c r="D11" s="96"/>
      <c r="E11" s="96"/>
      <c r="F11" s="96"/>
      <c r="G11" s="96"/>
      <c r="H11" s="96"/>
      <c r="I11" s="96"/>
      <c r="J11" s="96"/>
      <c r="K11" s="96"/>
      <c r="L11" s="96"/>
      <c r="M11" s="96"/>
      <c r="N11" s="96"/>
      <c r="O11" s="96"/>
      <c r="P11" s="96"/>
      <c r="R11" s="45"/>
      <c r="S11" s="46"/>
      <c r="T11" s="52"/>
      <c r="U11" s="45"/>
      <c r="V11" s="46"/>
      <c r="W11" s="53"/>
    </row>
    <row r="12" spans="1:23">
      <c r="A12" s="98">
        <v>1</v>
      </c>
      <c r="B12" s="95" t="s">
        <v>378</v>
      </c>
      <c r="C12" s="95" t="s">
        <v>417</v>
      </c>
      <c r="D12" s="95" t="s">
        <v>429</v>
      </c>
      <c r="E12" s="95" t="s">
        <v>430</v>
      </c>
      <c r="F12" s="95" t="s">
        <v>431</v>
      </c>
      <c r="G12" s="95" t="s">
        <v>421</v>
      </c>
      <c r="H12" s="95" t="s">
        <v>432</v>
      </c>
      <c r="I12" s="95">
        <v>0.1</v>
      </c>
      <c r="J12" s="95">
        <f>I12*365</f>
        <v>36.5</v>
      </c>
      <c r="K12" s="95">
        <v>110</v>
      </c>
      <c r="L12" s="95">
        <f>J12/K12</f>
        <v>0.33181818181818185</v>
      </c>
      <c r="M12" s="95">
        <f>365/L12</f>
        <v>1100</v>
      </c>
      <c r="N12" s="95">
        <v>302</v>
      </c>
      <c r="O12" s="95">
        <f>L12*N12</f>
        <v>100.20909090909092</v>
      </c>
      <c r="P12" s="95">
        <f>O12/365</f>
        <v>0.27454545454545459</v>
      </c>
      <c r="R12" s="40">
        <f>I12/3</f>
        <v>3.3333333333333333E-2</v>
      </c>
      <c r="S12" s="40">
        <f>P12/3</f>
        <v>9.1515151515151535E-2</v>
      </c>
      <c r="T12" s="40">
        <f>I12*7</f>
        <v>0.70000000000000007</v>
      </c>
      <c r="U12" s="40">
        <f>P12*7</f>
        <v>1.9218181818181821</v>
      </c>
      <c r="V12" s="40">
        <f>J12/12</f>
        <v>3.0416666666666665</v>
      </c>
      <c r="W12" s="40">
        <f>O12/12</f>
        <v>8.3507575757575765</v>
      </c>
    </row>
    <row r="13" spans="1:23">
      <c r="A13" s="97">
        <v>2</v>
      </c>
      <c r="B13" s="96" t="s">
        <v>433</v>
      </c>
      <c r="C13" s="309" t="s">
        <v>434</v>
      </c>
      <c r="D13" s="96"/>
      <c r="E13" s="96"/>
      <c r="F13" s="96"/>
      <c r="G13" s="96"/>
      <c r="H13" s="96"/>
      <c r="I13" s="96">
        <v>0</v>
      </c>
      <c r="J13" s="96">
        <v>0</v>
      </c>
      <c r="K13" s="96">
        <v>0.01</v>
      </c>
      <c r="L13" s="96">
        <f>J13/K13</f>
        <v>0</v>
      </c>
      <c r="M13" s="100" t="e">
        <f>365/L13</f>
        <v>#DIV/0!</v>
      </c>
      <c r="N13" s="96">
        <v>0.01</v>
      </c>
      <c r="O13" s="100">
        <f>L13*N13</f>
        <v>0</v>
      </c>
      <c r="P13" s="96">
        <f>O13/365</f>
        <v>0</v>
      </c>
      <c r="R13" s="45">
        <f>I13/3</f>
        <v>0</v>
      </c>
      <c r="S13" s="46">
        <f>P13/3</f>
        <v>0</v>
      </c>
      <c r="T13" s="52">
        <f>I13*7</f>
        <v>0</v>
      </c>
      <c r="U13" s="45">
        <f>P13*7</f>
        <v>0</v>
      </c>
      <c r="V13" s="46">
        <f>J13/12</f>
        <v>0</v>
      </c>
      <c r="W13" s="53">
        <f>O13/12</f>
        <v>0</v>
      </c>
    </row>
    <row r="14" spans="1:23">
      <c r="A14" s="98">
        <v>3</v>
      </c>
      <c r="B14" s="95" t="s">
        <v>435</v>
      </c>
      <c r="C14" s="95" t="s">
        <v>436</v>
      </c>
      <c r="D14" s="95" t="s">
        <v>437</v>
      </c>
      <c r="E14" s="95" t="s">
        <v>438</v>
      </c>
      <c r="F14" s="95" t="s">
        <v>439</v>
      </c>
      <c r="G14" s="95" t="s">
        <v>440</v>
      </c>
      <c r="H14" s="95" t="s">
        <v>441</v>
      </c>
      <c r="I14" s="95">
        <v>2</v>
      </c>
      <c r="J14" s="95">
        <f>I14*365</f>
        <v>730</v>
      </c>
      <c r="K14" s="95">
        <v>1282</v>
      </c>
      <c r="L14" s="95">
        <f>J14/K14</f>
        <v>0.56942277691107646</v>
      </c>
      <c r="M14" s="95">
        <f>365/L14</f>
        <v>641</v>
      </c>
      <c r="N14" s="95">
        <v>6164</v>
      </c>
      <c r="O14" s="95">
        <f>L14*N14</f>
        <v>3509.9219968798752</v>
      </c>
      <c r="P14" s="95">
        <f>O14/365</f>
        <v>9.6162246489859591</v>
      </c>
      <c r="R14" s="40">
        <f>I14/3</f>
        <v>0.66666666666666663</v>
      </c>
      <c r="S14" s="40">
        <f>P14/3</f>
        <v>3.205408216328653</v>
      </c>
      <c r="T14" s="40">
        <f>I14*7</f>
        <v>14</v>
      </c>
      <c r="U14" s="40">
        <f>P14*7</f>
        <v>67.31357254290171</v>
      </c>
      <c r="V14" s="40">
        <f>J14/12</f>
        <v>60.833333333333336</v>
      </c>
      <c r="W14" s="40">
        <f>O14/12</f>
        <v>292.4934997399896</v>
      </c>
    </row>
    <row r="15" spans="1:23">
      <c r="A15" s="97">
        <v>15</v>
      </c>
      <c r="B15" s="96" t="s">
        <v>60</v>
      </c>
      <c r="C15" s="96"/>
      <c r="D15" s="96"/>
      <c r="E15" s="96"/>
      <c r="F15" s="96"/>
      <c r="G15" s="96"/>
      <c r="H15" s="96"/>
      <c r="I15" s="96">
        <f>SUM(I3:I5,I8:I9,I12:I14)</f>
        <v>2212.1</v>
      </c>
      <c r="J15" s="96">
        <f>SUM(J3:J5,J8:J9,J12:J14)</f>
        <v>807416.5</v>
      </c>
      <c r="K15" s="96">
        <f>SUM(K3:K5,K8:K9,K11:K14)</f>
        <v>81492.009999999995</v>
      </c>
      <c r="L15" s="96">
        <f>SUM(L3:L5,L8:L9,L12:L14)</f>
        <v>48.592930147918445</v>
      </c>
      <c r="M15" s="96" t="e">
        <f>SUM(M3:M5,M8:M9,M12:M14)</f>
        <v>#DIV/0!</v>
      </c>
      <c r="N15" s="96">
        <f>SUM(N3:N5,N8:N9,N12:N14)</f>
        <v>27938.01</v>
      </c>
      <c r="O15" s="96">
        <f>SUM(O3:O5,O8:O9,O12:O14)</f>
        <v>207121.47117787905</v>
      </c>
      <c r="P15" s="96">
        <f>SUM(P3:P5,P8:P9,P12:P14)</f>
        <v>567.45608541884678</v>
      </c>
      <c r="R15" s="46">
        <f>I15/3</f>
        <v>737.36666666666667</v>
      </c>
      <c r="S15" s="46">
        <f>P15/3</f>
        <v>189.15202847294893</v>
      </c>
      <c r="T15" s="52">
        <f>I15*7</f>
        <v>15484.699999999999</v>
      </c>
      <c r="U15" s="54">
        <f>P15*7</f>
        <v>3972.1925979319276</v>
      </c>
      <c r="V15" s="55">
        <f>J15/12</f>
        <v>67284.708333333328</v>
      </c>
      <c r="W15" s="53">
        <f>O15/12</f>
        <v>17260.122598156588</v>
      </c>
    </row>
    <row r="16" spans="1:23">
      <c r="D16" s="129"/>
      <c r="E16" s="129"/>
    </row>
    <row r="17" spans="2:14" ht="28.5">
      <c r="B17" s="131" t="s">
        <v>304</v>
      </c>
      <c r="C17" s="132"/>
      <c r="D17" s="159" t="s">
        <v>187</v>
      </c>
      <c r="E17" s="157">
        <v>800000</v>
      </c>
      <c r="F17" s="160"/>
      <c r="G17" s="154"/>
      <c r="H17" s="154"/>
      <c r="I17" s="11" t="s">
        <v>72</v>
      </c>
      <c r="K17" t="s">
        <v>146</v>
      </c>
      <c r="N17" s="11" t="s">
        <v>70</v>
      </c>
    </row>
    <row r="18" spans="2:14">
      <c r="B18" s="10"/>
      <c r="C18" s="156"/>
      <c r="D18" s="161"/>
      <c r="E18" s="139"/>
      <c r="N18" t="s">
        <v>69</v>
      </c>
    </row>
    <row r="19" spans="2:14" ht="19">
      <c r="B19" s="35" t="s">
        <v>0</v>
      </c>
      <c r="C19" s="35" t="s">
        <v>305</v>
      </c>
      <c r="D19" s="35"/>
      <c r="E19" s="35"/>
      <c r="I19" t="s">
        <v>444</v>
      </c>
      <c r="K19" s="11"/>
      <c r="N19" t="s">
        <v>67</v>
      </c>
    </row>
    <row r="20" spans="2:14" ht="19">
      <c r="B20" s="35" t="s">
        <v>161</v>
      </c>
      <c r="C20" s="35">
        <f>O15</f>
        <v>207121.47117787905</v>
      </c>
      <c r="D20" s="35"/>
      <c r="E20" s="162"/>
      <c r="I20" t="s">
        <v>147</v>
      </c>
      <c r="N20" t="s">
        <v>85</v>
      </c>
    </row>
    <row r="21" spans="2:14" ht="19.5" thickBot="1">
      <c r="B21" s="35" t="s">
        <v>62</v>
      </c>
      <c r="C21" s="35">
        <f>E17</f>
        <v>800000</v>
      </c>
      <c r="D21" s="35"/>
      <c r="E21" s="162"/>
      <c r="F21" s="162"/>
      <c r="G21" s="307"/>
      <c r="H21" s="35"/>
      <c r="I21" t="s">
        <v>156</v>
      </c>
      <c r="N21" t="s">
        <v>86</v>
      </c>
    </row>
    <row r="22" spans="2:14" ht="19.5" thickBot="1">
      <c r="B22" s="35" t="s">
        <v>63</v>
      </c>
      <c r="C22" s="35">
        <f>C20/C21</f>
        <v>0.25890183897234881</v>
      </c>
      <c r="D22" s="301"/>
      <c r="E22" s="35"/>
      <c r="F22" s="35"/>
      <c r="G22" s="35"/>
      <c r="H22" s="35"/>
      <c r="I22" t="s">
        <v>148</v>
      </c>
      <c r="N22" t="s">
        <v>68</v>
      </c>
    </row>
    <row r="23" spans="2:14" ht="19">
      <c r="B23" s="35"/>
      <c r="C23" s="35"/>
      <c r="D23" s="35"/>
      <c r="E23" s="35"/>
      <c r="F23" s="35"/>
      <c r="G23" s="35"/>
      <c r="H23" s="35"/>
      <c r="I23" t="s">
        <v>149</v>
      </c>
      <c r="N23" t="s">
        <v>143</v>
      </c>
    </row>
    <row r="24" spans="2:14" ht="19">
      <c r="B24" s="35" t="s">
        <v>66</v>
      </c>
      <c r="C24" s="35" t="str">
        <f>C22*100&amp;"円"</f>
        <v>25.8901838972349円</v>
      </c>
      <c r="D24" s="154"/>
      <c r="E24" s="35"/>
      <c r="F24" s="35"/>
      <c r="G24" s="35"/>
      <c r="H24" s="35"/>
      <c r="I24" t="s">
        <v>371</v>
      </c>
      <c r="N24" t="s">
        <v>144</v>
      </c>
    </row>
    <row r="25" spans="2:14">
      <c r="D25" s="93"/>
    </row>
    <row r="26" spans="2:14" ht="19">
      <c r="B26" s="35" t="s">
        <v>0</v>
      </c>
      <c r="C26" s="35" t="s">
        <v>306</v>
      </c>
      <c r="E26" s="35"/>
      <c r="F26" s="35"/>
      <c r="G26" s="35"/>
    </row>
    <row r="27" spans="2:14" ht="19">
      <c r="B27" s="35" t="s">
        <v>188</v>
      </c>
      <c r="C27" s="35">
        <f>W15</f>
        <v>17260.122598156588</v>
      </c>
      <c r="E27" s="35"/>
      <c r="F27" s="35"/>
      <c r="G27" s="35"/>
    </row>
    <row r="28" spans="2:14" ht="19">
      <c r="B28" s="35" t="s">
        <v>62</v>
      </c>
      <c r="C28" s="35">
        <f>E17/12</f>
        <v>66666.666666666672</v>
      </c>
      <c r="E28" s="35"/>
      <c r="F28" s="35"/>
      <c r="G28" s="35"/>
    </row>
    <row r="29" spans="2:14" ht="19">
      <c r="B29" s="35" t="s">
        <v>63</v>
      </c>
      <c r="C29" s="35">
        <f>C27/C28</f>
        <v>0.25890183897234881</v>
      </c>
      <c r="D29" s="35"/>
      <c r="E29" s="35"/>
      <c r="F29" s="35"/>
      <c r="G29" s="35"/>
    </row>
    <row r="30" spans="2:14" ht="19">
      <c r="B30" s="35"/>
      <c r="C30" s="35"/>
      <c r="D30" s="35"/>
      <c r="E30" s="35"/>
      <c r="F30" s="35"/>
      <c r="G30" s="35"/>
    </row>
    <row r="31" spans="2:14" ht="19">
      <c r="B31" s="35" t="s">
        <v>66</v>
      </c>
      <c r="C31" s="35" t="str">
        <f>C29*100&amp;"円"</f>
        <v>25.8901838972349円</v>
      </c>
      <c r="D31" s="35"/>
      <c r="E31" s="35"/>
      <c r="F31" s="35"/>
      <c r="G31" s="35"/>
    </row>
    <row r="32" spans="2:14" ht="18.5">
      <c r="D32" s="164"/>
    </row>
    <row r="33" spans="1:9" ht="19">
      <c r="B33" s="35" t="s">
        <v>0</v>
      </c>
      <c r="C33" s="35" t="s">
        <v>307</v>
      </c>
      <c r="D33" s="163"/>
      <c r="E33" s="35"/>
      <c r="F33" s="35"/>
      <c r="G33" s="35"/>
    </row>
    <row r="34" spans="1:9" ht="19">
      <c r="B34" s="35" t="s">
        <v>189</v>
      </c>
      <c r="C34" s="35">
        <f>U15</f>
        <v>3972.1925979319276</v>
      </c>
      <c r="D34" s="163"/>
      <c r="E34" s="35"/>
      <c r="F34" s="35"/>
      <c r="G34" s="35"/>
    </row>
    <row r="35" spans="1:9" ht="19">
      <c r="B35" s="35" t="s">
        <v>62</v>
      </c>
      <c r="C35" s="130">
        <f>E17/52.18</f>
        <v>15331.544653123803</v>
      </c>
      <c r="D35" s="163"/>
      <c r="E35" s="35"/>
      <c r="F35" s="35"/>
      <c r="G35" s="35"/>
    </row>
    <row r="36" spans="1:9" ht="19">
      <c r="B36" s="35" t="s">
        <v>63</v>
      </c>
      <c r="C36" s="35">
        <f>C34/C35</f>
        <v>0.25908626220010994</v>
      </c>
      <c r="D36" s="35"/>
      <c r="E36" s="35"/>
      <c r="F36" s="35"/>
      <c r="G36" s="35"/>
    </row>
    <row r="37" spans="1:9" ht="19">
      <c r="B37" s="35"/>
      <c r="C37" s="35"/>
      <c r="D37" s="35"/>
      <c r="E37" s="35"/>
      <c r="F37" s="35"/>
      <c r="G37" s="35"/>
    </row>
    <row r="38" spans="1:9" ht="19">
      <c r="B38" s="35" t="s">
        <v>66</v>
      </c>
      <c r="C38" s="35" t="str">
        <f>C36*100&amp;"円"</f>
        <v>25.908626220011円</v>
      </c>
      <c r="D38" s="35"/>
      <c r="E38" s="35"/>
      <c r="F38" s="35"/>
      <c r="G38" s="35"/>
    </row>
    <row r="40" spans="1:9" ht="19">
      <c r="B40" s="35" t="s">
        <v>0</v>
      </c>
      <c r="C40" s="35" t="s">
        <v>308</v>
      </c>
      <c r="D40" s="35"/>
      <c r="E40" s="35"/>
      <c r="F40" s="35"/>
      <c r="G40" s="35"/>
    </row>
    <row r="41" spans="1:9" ht="19">
      <c r="B41" s="35" t="s">
        <v>190</v>
      </c>
      <c r="C41" s="35">
        <f>P15</f>
        <v>567.45608541884678</v>
      </c>
      <c r="D41" s="35"/>
      <c r="E41" s="35"/>
      <c r="F41" s="35"/>
      <c r="G41" s="35"/>
    </row>
    <row r="42" spans="1:9" ht="19">
      <c r="B42" s="35" t="s">
        <v>62</v>
      </c>
      <c r="C42" s="130">
        <f>E17/365.24</f>
        <v>2190.3405979629833</v>
      </c>
      <c r="D42" s="35"/>
      <c r="E42" s="35"/>
      <c r="F42" s="35"/>
      <c r="G42" s="35"/>
    </row>
    <row r="43" spans="1:9" ht="19">
      <c r="B43" s="35" t="s">
        <v>63</v>
      </c>
      <c r="C43" s="35">
        <f>C41/C42</f>
        <v>0.25907207579797448</v>
      </c>
      <c r="D43" s="35"/>
      <c r="E43" s="35"/>
      <c r="F43" s="35"/>
      <c r="G43" s="35"/>
    </row>
    <row r="44" spans="1:9" ht="19">
      <c r="B44" s="35"/>
      <c r="C44" s="35"/>
      <c r="D44" s="35"/>
      <c r="E44" s="35"/>
      <c r="F44" s="35"/>
      <c r="G44" s="35"/>
    </row>
    <row r="45" spans="1:9" ht="19">
      <c r="B45" s="35" t="s">
        <v>66</v>
      </c>
      <c r="C45" s="35" t="str">
        <f>C43*100&amp;"円"</f>
        <v>25.9072075797974円</v>
      </c>
      <c r="D45" s="35"/>
      <c r="E45" s="35"/>
      <c r="F45" s="35"/>
      <c r="G45" s="35"/>
    </row>
    <row r="46" spans="1:9">
      <c r="A46" s="97"/>
      <c r="B46" s="96"/>
      <c r="C46" s="96"/>
      <c r="D46" s="96"/>
      <c r="E46" s="96"/>
      <c r="F46" s="96"/>
      <c r="G46" s="96"/>
      <c r="H46" s="96"/>
      <c r="I46" s="96"/>
    </row>
    <row r="47" spans="1:9">
      <c r="B47" t="s">
        <v>373</v>
      </c>
    </row>
    <row r="48" spans="1:9">
      <c r="B48" t="s">
        <v>372</v>
      </c>
    </row>
    <row r="49" spans="2:2">
      <c r="B49" t="s">
        <v>374</v>
      </c>
    </row>
  </sheetData>
  <phoneticPr fontId="1"/>
  <pageMargins left="0.7" right="0.7" top="0.75" bottom="0.75" header="0.3" footer="0.3"/>
  <pageSetup paperSize="9"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完全栄養食のための栄養計算表</vt:lpstr>
      <vt:lpstr>完全栄養食のための食費計算表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加藤組之</dc:creator>
  <cp:lastModifiedBy>加藤組之</cp:lastModifiedBy>
  <dcterms:created xsi:type="dcterms:W3CDTF">2015-06-05T18:19:34Z</dcterms:created>
  <dcterms:modified xsi:type="dcterms:W3CDTF">2023-07-04T12:38:33Z</dcterms:modified>
</cp:coreProperties>
</file>