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KumiyukiKatou\Desktop\ブログ用　加藤組之とアニメーターではない警察用（アニメ・漫画業界は超法規的措置を使っても内容を見られない）\穀食主義\完全穀食オムライス「かぼちゃの馬車」\"/>
    </mc:Choice>
  </mc:AlternateContent>
  <xr:revisionPtr revIDLastSave="0" documentId="13_ncr:1_{CF8A7E61-61EC-4C30-BFBE-0DA9C5181C71}" xr6:coauthVersionLast="47" xr6:coauthVersionMax="47" xr10:uidLastSave="{00000000-0000-0000-0000-000000000000}"/>
  <bookViews>
    <workbookView xWindow="-110" yWindow="-110" windowWidth="19420" windowHeight="11020" xr2:uid="{00000000-000D-0000-FFFF-FFFF00000000}"/>
  </bookViews>
  <sheets>
    <sheet name="完全栄養食のための栄養計算表" sheetId="1" r:id="rId1"/>
    <sheet name="完全栄養食のための食費計算表" sheetId="2" r:id="rId2"/>
    <sheet name="オメガ６とオメガ３の手動比率計算表"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2" l="1"/>
  <c r="P16" i="2"/>
  <c r="R13" i="2"/>
  <c r="P13" i="2"/>
  <c r="R12" i="2"/>
  <c r="P12" i="2"/>
  <c r="R11" i="2"/>
  <c r="P11" i="2"/>
  <c r="R10" i="2"/>
  <c r="P10" i="2"/>
  <c r="R9" i="2"/>
  <c r="P9" i="2"/>
  <c r="R6" i="2"/>
  <c r="P6" i="2"/>
  <c r="R5" i="2"/>
  <c r="P5" i="2"/>
  <c r="R4" i="2"/>
  <c r="P4" i="2"/>
  <c r="R3" i="2"/>
  <c r="P3" i="2"/>
  <c r="R2" i="2"/>
  <c r="P2" i="2"/>
  <c r="K47" i="1" l="1"/>
  <c r="K45" i="1"/>
  <c r="K44" i="1"/>
  <c r="K42" i="1"/>
  <c r="K41" i="1"/>
  <c r="K40" i="1"/>
  <c r="K39" i="1"/>
  <c r="K38" i="1"/>
  <c r="K35" i="1"/>
  <c r="K34" i="1"/>
  <c r="K32" i="1"/>
  <c r="K31" i="1"/>
  <c r="K30" i="1"/>
  <c r="K29" i="1"/>
  <c r="K16" i="1"/>
  <c r="K15" i="1"/>
  <c r="K14" i="1"/>
  <c r="K13" i="1"/>
  <c r="K12" i="1"/>
  <c r="K11" i="1"/>
  <c r="K10" i="1"/>
  <c r="K9" i="1"/>
  <c r="K8" i="1"/>
  <c r="K7" i="1"/>
  <c r="K6" i="1"/>
  <c r="K5" i="1"/>
  <c r="K4" i="1"/>
  <c r="K3" i="1"/>
  <c r="L17" i="2" l="1"/>
  <c r="I17" i="2"/>
  <c r="G17" i="2"/>
  <c r="H16" i="2"/>
  <c r="L14" i="2"/>
  <c r="I14" i="2"/>
  <c r="G14" i="2"/>
  <c r="H13" i="2"/>
  <c r="H12" i="2"/>
  <c r="H11" i="2"/>
  <c r="H10" i="2"/>
  <c r="H9" i="2"/>
  <c r="L7" i="2"/>
  <c r="I7" i="2"/>
  <c r="G7" i="2"/>
  <c r="H6" i="2"/>
  <c r="H5" i="2"/>
  <c r="H4" i="2"/>
  <c r="H3" i="2"/>
  <c r="H2" i="2"/>
  <c r="N2" i="1"/>
  <c r="N47" i="1"/>
  <c r="P7" i="2" l="1"/>
  <c r="R7" i="2"/>
  <c r="J2" i="2"/>
  <c r="J7" i="2" s="1"/>
  <c r="T2" i="2"/>
  <c r="J16" i="2"/>
  <c r="M16" i="2" s="1"/>
  <c r="N16" i="2" s="1"/>
  <c r="T16" i="2"/>
  <c r="J3" i="2"/>
  <c r="M3" i="2" s="1"/>
  <c r="T3" i="2"/>
  <c r="J10" i="2"/>
  <c r="T10" i="2"/>
  <c r="J4" i="2"/>
  <c r="M4" i="2" s="1"/>
  <c r="T4" i="2"/>
  <c r="J5" i="2"/>
  <c r="M5" i="2" s="1"/>
  <c r="T5" i="2"/>
  <c r="J6" i="2"/>
  <c r="K6" i="2" s="1"/>
  <c r="T6" i="2"/>
  <c r="J13" i="2"/>
  <c r="M13" i="2" s="1"/>
  <c r="T13" i="2"/>
  <c r="J11" i="2"/>
  <c r="M11" i="2" s="1"/>
  <c r="T11" i="2"/>
  <c r="J9" i="2"/>
  <c r="M9" i="2" s="1"/>
  <c r="T9" i="2"/>
  <c r="N13" i="2"/>
  <c r="U13" i="2"/>
  <c r="J12" i="2"/>
  <c r="K12" i="2" s="1"/>
  <c r="T12" i="2"/>
  <c r="R17" i="2"/>
  <c r="P17" i="2"/>
  <c r="P14" i="2"/>
  <c r="R14" i="2"/>
  <c r="M2" i="2"/>
  <c r="U2" i="2" s="1"/>
  <c r="H7" i="2"/>
  <c r="T7" i="2" s="1"/>
  <c r="M6" i="2"/>
  <c r="M10" i="2"/>
  <c r="K10" i="2"/>
  <c r="H17" i="2"/>
  <c r="H14" i="2"/>
  <c r="T14" i="2" s="1"/>
  <c r="K4" i="2"/>
  <c r="K13" i="2"/>
  <c r="N50" i="1"/>
  <c r="R50" i="1" s="1"/>
  <c r="T50" i="1"/>
  <c r="S50" i="1"/>
  <c r="N48" i="1"/>
  <c r="R48" i="1" s="1"/>
  <c r="S48" i="1"/>
  <c r="T48" i="1"/>
  <c r="N49" i="1"/>
  <c r="R49" i="1" s="1"/>
  <c r="S49" i="1"/>
  <c r="T49" i="1"/>
  <c r="I4" i="3"/>
  <c r="I3" i="3"/>
  <c r="I2" i="3"/>
  <c r="N3" i="1"/>
  <c r="W3" i="1" s="1"/>
  <c r="N4" i="1"/>
  <c r="S6" i="1"/>
  <c r="T6" i="1"/>
  <c r="T7" i="1"/>
  <c r="S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W6" i="1" s="1"/>
  <c r="N5" i="1"/>
  <c r="S3"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5" i="1"/>
  <c r="T4" i="1"/>
  <c r="T3" i="1"/>
  <c r="S47" i="1"/>
  <c r="S46" i="1"/>
  <c r="S45" i="1"/>
  <c r="S44" i="1"/>
  <c r="S43" i="1"/>
  <c r="S41" i="1"/>
  <c r="S42"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5" i="1"/>
  <c r="S4" i="1"/>
  <c r="J14" i="2" l="1"/>
  <c r="K5" i="2"/>
  <c r="N5" i="2"/>
  <c r="U5" i="2"/>
  <c r="N3" i="2"/>
  <c r="U3" i="2"/>
  <c r="M12" i="2"/>
  <c r="N12" i="2" s="1"/>
  <c r="K9" i="2"/>
  <c r="K14" i="2" s="1"/>
  <c r="N4" i="2"/>
  <c r="U4" i="2"/>
  <c r="K2" i="2"/>
  <c r="K7" i="2" s="1"/>
  <c r="J17" i="2"/>
  <c r="K16" i="2"/>
  <c r="K11" i="2"/>
  <c r="N6" i="2"/>
  <c r="U6" i="2"/>
  <c r="U16" i="2"/>
  <c r="K3" i="2"/>
  <c r="N11" i="2"/>
  <c r="U11" i="2"/>
  <c r="N10" i="2"/>
  <c r="U10" i="2"/>
  <c r="N9" i="2"/>
  <c r="U9" i="2"/>
  <c r="S16" i="2"/>
  <c r="Q16" i="2"/>
  <c r="S13" i="2"/>
  <c r="Q13" i="2"/>
  <c r="T17" i="2"/>
  <c r="X17" i="1"/>
  <c r="X14" i="1"/>
  <c r="X18" i="1"/>
  <c r="X16" i="1"/>
  <c r="Z6" i="1"/>
  <c r="X6" i="1" s="1"/>
  <c r="Z5" i="1"/>
  <c r="X10" i="1"/>
  <c r="X11" i="1"/>
  <c r="X13" i="1"/>
  <c r="X12" i="1"/>
  <c r="W5" i="1"/>
  <c r="M7" i="2"/>
  <c r="U7" i="2" s="1"/>
  <c r="N2" i="2"/>
  <c r="W24" i="1"/>
  <c r="W21" i="1"/>
  <c r="W17" i="1"/>
  <c r="W10" i="1"/>
  <c r="W12" i="1"/>
  <c r="W14" i="1"/>
  <c r="W18" i="1"/>
  <c r="W20" i="1"/>
  <c r="W13" i="1"/>
  <c r="W11" i="1"/>
  <c r="W7" i="1"/>
  <c r="Z7" i="1" s="1"/>
  <c r="X7" i="1" s="1"/>
  <c r="W16" i="1"/>
  <c r="R47" i="1"/>
  <c r="R46" i="1"/>
  <c r="R45" i="1"/>
  <c r="R44" i="1"/>
  <c r="R43" i="1"/>
  <c r="R41" i="1"/>
  <c r="R42"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U12" i="2" l="1"/>
  <c r="M14" i="2"/>
  <c r="U14" i="2" s="1"/>
  <c r="K17" i="2"/>
  <c r="M17" i="2"/>
  <c r="U17" i="2" s="1"/>
  <c r="C29" i="2" s="1"/>
  <c r="C31" i="2" s="1"/>
  <c r="C33" i="2" s="1"/>
  <c r="S3" i="2"/>
  <c r="Q3" i="2"/>
  <c r="Q6" i="2"/>
  <c r="S6" i="2"/>
  <c r="Q2" i="2"/>
  <c r="S2" i="2"/>
  <c r="Q4" i="2"/>
  <c r="S4" i="2"/>
  <c r="S5" i="2"/>
  <c r="Q5" i="2"/>
  <c r="S11" i="2"/>
  <c r="Q11" i="2"/>
  <c r="S10" i="2"/>
  <c r="Q10" i="2"/>
  <c r="N17" i="2"/>
  <c r="C43" i="2" s="1"/>
  <c r="C45" i="2" s="1"/>
  <c r="C47" i="2" s="1"/>
  <c r="S9" i="2"/>
  <c r="Q9" i="2"/>
  <c r="Q12" i="2"/>
  <c r="S12" i="2"/>
  <c r="Z8" i="1"/>
  <c r="X5" i="1"/>
  <c r="X8" i="1" s="1"/>
  <c r="N14" i="2"/>
  <c r="N7" i="2"/>
  <c r="C22" i="2" l="1"/>
  <c r="C24" i="2" s="1"/>
  <c r="C26" i="2" s="1"/>
  <c r="S7" i="2"/>
  <c r="Q7" i="2"/>
  <c r="S17" i="2"/>
  <c r="C36" i="2" s="1"/>
  <c r="C38" i="2" s="1"/>
  <c r="C40" i="2" s="1"/>
  <c r="Q17" i="2"/>
  <c r="S14" i="2"/>
  <c r="Q14" i="2"/>
</calcChain>
</file>

<file path=xl/sharedStrings.xml><?xml version="1.0" encoding="utf-8"?>
<sst xmlns="http://schemas.openxmlformats.org/spreadsheetml/2006/main" count="627" uniqueCount="387">
  <si>
    <t xml:space="preserve"> </t>
    <phoneticPr fontId="1"/>
  </si>
  <si>
    <t>一日摂取量</t>
    <rPh sb="0" eb="2">
      <t>ツイタチ</t>
    </rPh>
    <rPh sb="1" eb="2">
      <t>セイイチ</t>
    </rPh>
    <rPh sb="2" eb="4">
      <t>セッシュ</t>
    </rPh>
    <rPh sb="4" eb="5">
      <t>リョウ</t>
    </rPh>
    <phoneticPr fontId="1"/>
  </si>
  <si>
    <t>エネルギー/kcal</t>
    <phoneticPr fontId="1"/>
  </si>
  <si>
    <t>水分/g</t>
    <rPh sb="0" eb="2">
      <t>スイブン</t>
    </rPh>
    <phoneticPr fontId="1"/>
  </si>
  <si>
    <t>タンパク質/g</t>
    <rPh sb="4" eb="5">
      <t>シツ</t>
    </rPh>
    <phoneticPr fontId="1"/>
  </si>
  <si>
    <t>脂質/g</t>
    <rPh sb="0" eb="2">
      <t>シシツ</t>
    </rPh>
    <phoneticPr fontId="1"/>
  </si>
  <si>
    <t>炭水化物/g</t>
    <rPh sb="0" eb="4">
      <t>タンスイカブツ</t>
    </rPh>
    <phoneticPr fontId="1"/>
  </si>
  <si>
    <t>ナトリウム/mg</t>
    <phoneticPr fontId="1"/>
  </si>
  <si>
    <t>カリウム/mg</t>
    <phoneticPr fontId="1"/>
  </si>
  <si>
    <t>カルシウム/mg</t>
    <phoneticPr fontId="1"/>
  </si>
  <si>
    <t>マグネシウム/mg</t>
    <phoneticPr fontId="1"/>
  </si>
  <si>
    <t>リン/mg</t>
    <phoneticPr fontId="1"/>
  </si>
  <si>
    <t>鉄/mg</t>
    <rPh sb="0" eb="1">
      <t>テツ</t>
    </rPh>
    <phoneticPr fontId="1"/>
  </si>
  <si>
    <t>亜鉛/mg</t>
    <rPh sb="0" eb="2">
      <t>アエン</t>
    </rPh>
    <phoneticPr fontId="1"/>
  </si>
  <si>
    <t>銅/mg</t>
    <rPh sb="0" eb="1">
      <t>ドウ</t>
    </rPh>
    <phoneticPr fontId="1"/>
  </si>
  <si>
    <t>マンガン/mg</t>
    <phoneticPr fontId="1"/>
  </si>
  <si>
    <t>ヨウ素/µg</t>
    <rPh sb="2" eb="3">
      <t>ソ</t>
    </rPh>
    <phoneticPr fontId="1"/>
  </si>
  <si>
    <t>セレン/µg</t>
    <phoneticPr fontId="1"/>
  </si>
  <si>
    <t>クロム/µg</t>
    <phoneticPr fontId="1"/>
  </si>
  <si>
    <t>モリブデン/µg</t>
    <phoneticPr fontId="1"/>
  </si>
  <si>
    <t>カロテン/µg</t>
  </si>
  <si>
    <t>ビタミンA/µg</t>
    <phoneticPr fontId="1"/>
  </si>
  <si>
    <t>ビタミンD/µg</t>
    <phoneticPr fontId="1"/>
  </si>
  <si>
    <t>ビタミンE（α）/mg</t>
    <phoneticPr fontId="1"/>
  </si>
  <si>
    <t>ビタミンＥ（β）/mg</t>
    <phoneticPr fontId="1"/>
  </si>
  <si>
    <t>ビタミンＥ（γ）/mg</t>
    <phoneticPr fontId="1"/>
  </si>
  <si>
    <t>ビタミンＥ（δ）/mg</t>
    <phoneticPr fontId="1"/>
  </si>
  <si>
    <t>ビタミンK/µg</t>
    <phoneticPr fontId="1"/>
  </si>
  <si>
    <t>ビタミンB1/mg</t>
    <phoneticPr fontId="1"/>
  </si>
  <si>
    <t>ビタミンB2/mg</t>
    <phoneticPr fontId="1"/>
  </si>
  <si>
    <t>ナイアシン/mg</t>
    <phoneticPr fontId="1"/>
  </si>
  <si>
    <t>ビタミンB6/mg</t>
    <phoneticPr fontId="1"/>
  </si>
  <si>
    <t>ビタミンB12/µg</t>
    <phoneticPr fontId="1"/>
  </si>
  <si>
    <t>葉酸/µg</t>
    <rPh sb="0" eb="2">
      <t>ヨウサン</t>
    </rPh>
    <phoneticPr fontId="1"/>
  </si>
  <si>
    <t>パントテン酸/mg</t>
    <rPh sb="5" eb="6">
      <t>サン</t>
    </rPh>
    <phoneticPr fontId="1"/>
  </si>
  <si>
    <t>ビオチン/µg</t>
    <phoneticPr fontId="1"/>
  </si>
  <si>
    <t>ビタミンC/mg</t>
    <phoneticPr fontId="1"/>
  </si>
  <si>
    <t>飽和脂肪酸/g</t>
    <rPh sb="0" eb="2">
      <t>ホウワ</t>
    </rPh>
    <rPh sb="2" eb="5">
      <t>シボウサン</t>
    </rPh>
    <phoneticPr fontId="1"/>
  </si>
  <si>
    <t>一価不飽和脂肪酸/g</t>
    <rPh sb="0" eb="2">
      <t>イッカ</t>
    </rPh>
    <rPh sb="2" eb="3">
      <t>フ</t>
    </rPh>
    <rPh sb="3" eb="5">
      <t>ホウワ</t>
    </rPh>
    <rPh sb="5" eb="8">
      <t>シボウサン</t>
    </rPh>
    <phoneticPr fontId="1"/>
  </si>
  <si>
    <t>多価不飽和脂肪酸/g</t>
    <rPh sb="0" eb="1">
      <t>オオ</t>
    </rPh>
    <rPh sb="2" eb="3">
      <t>フ</t>
    </rPh>
    <rPh sb="3" eb="5">
      <t>ホウワ</t>
    </rPh>
    <rPh sb="5" eb="8">
      <t>シボウサン</t>
    </rPh>
    <phoneticPr fontId="1"/>
  </si>
  <si>
    <t>水溶性食物繊維/g</t>
    <rPh sb="0" eb="3">
      <t>スイヨウセイ</t>
    </rPh>
    <rPh sb="3" eb="5">
      <t>ショクモツ</t>
    </rPh>
    <rPh sb="5" eb="7">
      <t>センイ</t>
    </rPh>
    <phoneticPr fontId="1"/>
  </si>
  <si>
    <t>不溶性食物繊維/g</t>
    <rPh sb="0" eb="2">
      <t>フヨウ</t>
    </rPh>
    <rPh sb="2" eb="3">
      <t>セイ</t>
    </rPh>
    <rPh sb="3" eb="5">
      <t>ショクモツ</t>
    </rPh>
    <rPh sb="5" eb="7">
      <t>センイ</t>
    </rPh>
    <phoneticPr fontId="1"/>
  </si>
  <si>
    <t>食物繊維総量/g</t>
    <rPh sb="0" eb="2">
      <t>ショクモツ</t>
    </rPh>
    <rPh sb="2" eb="4">
      <t>センイ</t>
    </rPh>
    <rPh sb="4" eb="6">
      <t>ソウリョウ</t>
    </rPh>
    <phoneticPr fontId="1"/>
  </si>
  <si>
    <t>食塩相当量/g</t>
    <rPh sb="0" eb="1">
      <t>ショク</t>
    </rPh>
    <rPh sb="1" eb="2">
      <t>シオ</t>
    </rPh>
    <rPh sb="2" eb="4">
      <t>ソウトウ</t>
    </rPh>
    <rPh sb="4" eb="5">
      <t>リョウ</t>
    </rPh>
    <phoneticPr fontId="1"/>
  </si>
  <si>
    <t>糖質総量/g</t>
    <rPh sb="0" eb="2">
      <t>トウシツ</t>
    </rPh>
    <rPh sb="2" eb="4">
      <t>ソウリョウ</t>
    </rPh>
    <phoneticPr fontId="1"/>
  </si>
  <si>
    <t>合計</t>
    <rPh sb="0" eb="2">
      <t>ゴウケイ</t>
    </rPh>
    <phoneticPr fontId="1"/>
  </si>
  <si>
    <t>???</t>
    <phoneticPr fontId="1"/>
  </si>
  <si>
    <t>2423(33y)</t>
    <phoneticPr fontId="1"/>
  </si>
  <si>
    <t>1.5~2.5L</t>
    <phoneticPr fontId="1"/>
  </si>
  <si>
    <t>20~30%</t>
    <phoneticPr fontId="1"/>
  </si>
  <si>
    <t>50~65%</t>
    <phoneticPr fontId="1"/>
  </si>
  <si>
    <t>600(塩1.5)</t>
    <rPh sb="4" eb="5">
      <t>シオ</t>
    </rPh>
    <phoneticPr fontId="1"/>
  </si>
  <si>
    <t>7%以下</t>
    <rPh sb="2" eb="4">
      <t>イカ</t>
    </rPh>
    <phoneticPr fontId="1"/>
  </si>
  <si>
    <t>20g以上</t>
    <rPh sb="3" eb="5">
      <t>イジョウ</t>
    </rPh>
    <phoneticPr fontId="1"/>
  </si>
  <si>
    <t>18~29女</t>
    <rPh sb="5" eb="6">
      <t>オンナ</t>
    </rPh>
    <phoneticPr fontId="1"/>
  </si>
  <si>
    <t>18g以上</t>
    <rPh sb="3" eb="5">
      <t>イジョウ</t>
    </rPh>
    <phoneticPr fontId="1"/>
  </si>
  <si>
    <t>6.5未満</t>
    <rPh sb="3" eb="5">
      <t>ミマン</t>
    </rPh>
    <phoneticPr fontId="1"/>
  </si>
  <si>
    <t>オメガ６とオメガ３</t>
  </si>
  <si>
    <t>米油オメガ６含有量３３．４％　オメガ３含有量１．６％</t>
    <rPh sb="0" eb="1">
      <t>コメ</t>
    </rPh>
    <rPh sb="1" eb="2">
      <t>アブラ</t>
    </rPh>
    <rPh sb="6" eb="9">
      <t>ガンユウリョウ</t>
    </rPh>
    <rPh sb="19" eb="22">
      <t>ガンユウリョウ</t>
    </rPh>
    <phoneticPr fontId="1"/>
  </si>
  <si>
    <t>納豆</t>
    <rPh sb="0" eb="2">
      <t>ナットウ</t>
    </rPh>
    <phoneticPr fontId="1"/>
  </si>
  <si>
    <t>レンズ豆　クロノメーターのデータ参照</t>
  </si>
  <si>
    <t>胡麻油のオメガ６含有量：４１％</t>
    <rPh sb="0" eb="2">
      <t>ゴマ</t>
    </rPh>
    <rPh sb="2" eb="3">
      <t>アブラ</t>
    </rPh>
    <rPh sb="8" eb="11">
      <t>ガンユウリョウ</t>
    </rPh>
    <phoneticPr fontId="1"/>
  </si>
  <si>
    <t>チアシードのオメガ６：５．８％　オメガ３含有量：１７．８％</t>
  </si>
  <si>
    <t>フラックスシード１．４ｇ　クロノメーターのデータ参照</t>
  </si>
  <si>
    <t>脂質の全体</t>
  </si>
  <si>
    <t>***</t>
  </si>
  <si>
    <t>※チアだけ全量から計算。他は油準拠なので脂質から計算。</t>
    <phoneticPr fontId="1"/>
  </si>
  <si>
    <t>大豆油のオメガ６含有量：５０％　オメガ３含有量：６．８％</t>
    <rPh sb="0" eb="2">
      <t>ダイズ</t>
    </rPh>
    <rPh sb="2" eb="3">
      <t>アブラ</t>
    </rPh>
    <rPh sb="8" eb="11">
      <t>ガンユウリョウ</t>
    </rPh>
    <rPh sb="20" eb="23">
      <t>ガンユウリョウ</t>
    </rPh>
    <phoneticPr fontId="1"/>
  </si>
  <si>
    <t>アルコール=0</t>
    <phoneticPr fontId="1"/>
  </si>
  <si>
    <t>カフェイン=0mg</t>
    <phoneticPr fontId="1"/>
  </si>
  <si>
    <t>Calorie=合計2000kcal</t>
    <phoneticPr fontId="1"/>
  </si>
  <si>
    <t>33歳男（私）</t>
    <rPh sb="2" eb="3">
      <t>サイ</t>
    </rPh>
    <rPh sb="3" eb="4">
      <t>オトコ</t>
    </rPh>
    <rPh sb="5" eb="6">
      <t>ワタシ</t>
    </rPh>
    <phoneticPr fontId="1"/>
  </si>
  <si>
    <t>Fat=合計50*9=450kcal</t>
    <phoneticPr fontId="1"/>
  </si>
  <si>
    <t>Carbo=合計325*4=1300kcal</t>
    <phoneticPr fontId="1"/>
  </si>
  <si>
    <t>Protein=合計62．5*4=250kcal</t>
    <phoneticPr fontId="1"/>
  </si>
  <si>
    <t>PFC=P250：F450：C1200=P12．5%：F22．5%：C65%　</t>
    <phoneticPr fontId="1"/>
  </si>
  <si>
    <t>Ca：Mg=650：500=1.3（理想は1～1．5。1に近い方が望ましい）</t>
    <rPh sb="18" eb="20">
      <t>リソウ</t>
    </rPh>
    <rPh sb="29" eb="30">
      <t>チカ</t>
    </rPh>
    <rPh sb="31" eb="32">
      <t>ホウ</t>
    </rPh>
    <rPh sb="33" eb="34">
      <t>ノゾ</t>
    </rPh>
    <phoneticPr fontId="1"/>
  </si>
  <si>
    <t>Ca：P=650：900=0.6（カルリン比。1対1が高効率）</t>
    <rPh sb="21" eb="22">
      <t>ヒ</t>
    </rPh>
    <rPh sb="24" eb="25">
      <t>タイ</t>
    </rPh>
    <rPh sb="27" eb="28">
      <t>コウ</t>
    </rPh>
    <rPh sb="28" eb="30">
      <t>コウリツ</t>
    </rPh>
    <phoneticPr fontId="1"/>
  </si>
  <si>
    <t>Na：K=2550：2000=1．275（理想値は不明。尿中ナトカリ比は2以下推奨）</t>
    <rPh sb="21" eb="23">
      <t>リソウ</t>
    </rPh>
    <rPh sb="23" eb="24">
      <t>チ</t>
    </rPh>
    <rPh sb="25" eb="27">
      <t>フメイ</t>
    </rPh>
    <rPh sb="28" eb="30">
      <t>ニョウチュウ</t>
    </rPh>
    <rPh sb="34" eb="35">
      <t>ヒ</t>
    </rPh>
    <rPh sb="37" eb="39">
      <t>イカ</t>
    </rPh>
    <rPh sb="39" eb="41">
      <t>スイショウ</t>
    </rPh>
    <phoneticPr fontId="1"/>
  </si>
  <si>
    <t>不溶：水溶=13：7=1．86（理想は2：1）</t>
    <rPh sb="16" eb="18">
      <t>リソウ</t>
    </rPh>
    <phoneticPr fontId="1"/>
  </si>
  <si>
    <t>炭水化物：食物繊維=325：20=16．25（理想は5：1）</t>
    <rPh sb="23" eb="25">
      <t>リソウ</t>
    </rPh>
    <phoneticPr fontId="1"/>
  </si>
  <si>
    <t>イソフラボン=あんまり心配しなくてもね♪</t>
    <rPh sb="11" eb="13">
      <t>シンパイ</t>
    </rPh>
    <phoneticPr fontId="1"/>
  </si>
  <si>
    <t>シュウ酸=摂取しすぎると危険！</t>
    <rPh sb="5" eb="7">
      <t>セッシュ</t>
    </rPh>
    <rPh sb="12" eb="14">
      <t>キケン</t>
    </rPh>
    <phoneticPr fontId="1"/>
  </si>
  <si>
    <t>オメガ3はチアシードやフラックスシードやえごまやキウイフルーツの種から摂取しよう！</t>
    <rPh sb="32" eb="33">
      <t>タネ</t>
    </rPh>
    <rPh sb="35" eb="37">
      <t>セッシュ</t>
    </rPh>
    <phoneticPr fontId="1"/>
  </si>
  <si>
    <t>ビタミンB12は培養した菌由来のサプリやニュートリショナルイーストから！</t>
    <rPh sb="8" eb="10">
      <t>バイヨウ</t>
    </rPh>
    <rPh sb="12" eb="13">
      <t>キン</t>
    </rPh>
    <rPh sb="13" eb="15">
      <t>ユライ</t>
    </rPh>
    <phoneticPr fontId="1"/>
  </si>
  <si>
    <t>ビタミンAはベータカロテン経由で摂ろう！　ニンジン、モロヘイヤ、カボチャ、杏、マンゴー。</t>
    <rPh sb="13" eb="15">
      <t>ケイユ</t>
    </rPh>
    <rPh sb="16" eb="17">
      <t>ト</t>
    </rPh>
    <rPh sb="37" eb="38">
      <t>アンズ</t>
    </rPh>
    <phoneticPr fontId="1"/>
  </si>
  <si>
    <t>抗酸化物質が豊富なベリーを食べよう！　イチゴで食道癌が治った事例があるよ！</t>
    <rPh sb="0" eb="3">
      <t>コウサンカ</t>
    </rPh>
    <rPh sb="3" eb="5">
      <t>ブッシツ</t>
    </rPh>
    <rPh sb="6" eb="8">
      <t>ホウフ</t>
    </rPh>
    <rPh sb="13" eb="14">
      <t>タ</t>
    </rPh>
    <rPh sb="23" eb="25">
      <t>ショクドウ</t>
    </rPh>
    <rPh sb="25" eb="26">
      <t>ガン</t>
    </rPh>
    <rPh sb="27" eb="28">
      <t>ナオ</t>
    </rPh>
    <rPh sb="30" eb="32">
      <t>ジレイ</t>
    </rPh>
    <phoneticPr fontId="1"/>
  </si>
  <si>
    <t>※栄養学トリビア</t>
    <rPh sb="1" eb="4">
      <t>エイヨウガク</t>
    </rPh>
    <phoneticPr fontId="1"/>
  </si>
  <si>
    <t>食前の筋トレ、食前のフルーツ、食前の飲酢、食前の飲水でダイエットをしよう！</t>
    <rPh sb="0" eb="2">
      <t>ショクゼン</t>
    </rPh>
    <rPh sb="3" eb="4">
      <t>キン</t>
    </rPh>
    <rPh sb="7" eb="9">
      <t>ショクゼン</t>
    </rPh>
    <rPh sb="15" eb="17">
      <t>ショクゼン</t>
    </rPh>
    <rPh sb="18" eb="19">
      <t>ノ</t>
    </rPh>
    <rPh sb="19" eb="20">
      <t>ス</t>
    </rPh>
    <rPh sb="21" eb="23">
      <t>ショクゼン</t>
    </rPh>
    <rPh sb="24" eb="26">
      <t>インスイ</t>
    </rPh>
    <phoneticPr fontId="1"/>
  </si>
  <si>
    <t>表計算をして低予算の完全食を構築し、毎日1万7000歩歩いて高炭水化物食を食べよう！</t>
    <rPh sb="0" eb="3">
      <t>ヒョウケイサン</t>
    </rPh>
    <rPh sb="6" eb="9">
      <t>テイヨサン</t>
    </rPh>
    <rPh sb="10" eb="12">
      <t>カンゼン</t>
    </rPh>
    <rPh sb="12" eb="13">
      <t>ショク</t>
    </rPh>
    <rPh sb="14" eb="16">
      <t>コウチク</t>
    </rPh>
    <rPh sb="18" eb="20">
      <t>マイニチ</t>
    </rPh>
    <rPh sb="21" eb="22">
      <t>マン</t>
    </rPh>
    <rPh sb="26" eb="27">
      <t>ホ</t>
    </rPh>
    <rPh sb="27" eb="28">
      <t>アル</t>
    </rPh>
    <rPh sb="30" eb="31">
      <t>コウ</t>
    </rPh>
    <rPh sb="31" eb="35">
      <t>タンスイカブツ</t>
    </rPh>
    <rPh sb="35" eb="36">
      <t>ショク</t>
    </rPh>
    <rPh sb="37" eb="38">
      <t>タ</t>
    </rPh>
    <phoneticPr fontId="1"/>
  </si>
  <si>
    <t>植物性の全体食、植物タンパク質、自然食、カラフルな野菜や果物を食べよう！</t>
    <rPh sb="0" eb="3">
      <t>ショクブツセイ</t>
    </rPh>
    <rPh sb="4" eb="6">
      <t>ゼンタイ</t>
    </rPh>
    <rPh sb="6" eb="7">
      <t>ショク</t>
    </rPh>
    <rPh sb="8" eb="10">
      <t>ショクブツ</t>
    </rPh>
    <rPh sb="14" eb="15">
      <t>シツ</t>
    </rPh>
    <rPh sb="16" eb="19">
      <t>シゼンショク</t>
    </rPh>
    <rPh sb="25" eb="27">
      <t>ヤサイ</t>
    </rPh>
    <rPh sb="28" eb="30">
      <t>クダモノ</t>
    </rPh>
    <rPh sb="31" eb="32">
      <t>タ</t>
    </rPh>
    <phoneticPr fontId="1"/>
  </si>
  <si>
    <t>肉、魚、卵、乳製品をやめて、野菜、果物、穀物、種実を食べよう！</t>
  </si>
  <si>
    <t>1日の食事時間を8時間にして、16時間断食をするか、食前の筋トレをしよう！</t>
    <rPh sb="1" eb="2">
      <t>ニチ</t>
    </rPh>
    <rPh sb="3" eb="5">
      <t>ショクジ</t>
    </rPh>
    <rPh sb="5" eb="7">
      <t>ジカン</t>
    </rPh>
    <rPh sb="9" eb="11">
      <t>ジカン</t>
    </rPh>
    <rPh sb="17" eb="19">
      <t>ジカン</t>
    </rPh>
    <rPh sb="19" eb="21">
      <t>ダンジキ</t>
    </rPh>
    <rPh sb="26" eb="28">
      <t>ショクゼン</t>
    </rPh>
    <rPh sb="29" eb="30">
      <t>キン</t>
    </rPh>
    <phoneticPr fontId="1"/>
  </si>
  <si>
    <t>オメガ3脂肪酸</t>
    <rPh sb="4" eb="7">
      <t>シボウサン</t>
    </rPh>
    <phoneticPr fontId="1"/>
  </si>
  <si>
    <t>オメガ6脂肪酸</t>
    <rPh sb="4" eb="7">
      <t>シボウサン</t>
    </rPh>
    <phoneticPr fontId="1"/>
  </si>
  <si>
    <t>オメガ6脂肪酸</t>
    <phoneticPr fontId="1"/>
  </si>
  <si>
    <t>抗酸化物質は特にクローブ、オールスパイス、ペパーミント、アムラが多い。</t>
    <phoneticPr fontId="1"/>
  </si>
  <si>
    <t>×2</t>
    <phoneticPr fontId="1"/>
  </si>
  <si>
    <t>×0.996</t>
    <phoneticPr fontId="1"/>
  </si>
  <si>
    <t>×0.134</t>
    <phoneticPr fontId="1"/>
  </si>
  <si>
    <t>×5.9</t>
    <phoneticPr fontId="1"/>
  </si>
  <si>
    <t>×2.95</t>
    <phoneticPr fontId="1"/>
  </si>
  <si>
    <t>×0.4</t>
    <phoneticPr fontId="1"/>
  </si>
  <si>
    <t>☆合計１</t>
    <rPh sb="1" eb="3">
      <t>ゴウケイ</t>
    </rPh>
    <phoneticPr fontId="1"/>
  </si>
  <si>
    <t>☆合計２</t>
    <rPh sb="1" eb="3">
      <t>ゴウケイ</t>
    </rPh>
    <phoneticPr fontId="1"/>
  </si>
  <si>
    <t>☆合計３</t>
    <rPh sb="1" eb="3">
      <t>ゴウケイ</t>
    </rPh>
    <phoneticPr fontId="1"/>
  </si>
  <si>
    <t>数</t>
    <rPh sb="0" eb="1">
      <t>カズ</t>
    </rPh>
    <phoneticPr fontId="1"/>
  </si>
  <si>
    <t>消費支出</t>
    <rPh sb="0" eb="2">
      <t>ショウヒ</t>
    </rPh>
    <rPh sb="2" eb="4">
      <t>シシュツ</t>
    </rPh>
    <phoneticPr fontId="1"/>
  </si>
  <si>
    <t>食費÷消費支出</t>
    <rPh sb="0" eb="2">
      <t>ショクヒ</t>
    </rPh>
    <rPh sb="3" eb="5">
      <t>ショウヒ</t>
    </rPh>
    <rPh sb="5" eb="7">
      <t>シシュツ</t>
    </rPh>
    <phoneticPr fontId="1"/>
  </si>
  <si>
    <t xml:space="preserve"> 栄養成分／食品名</t>
    <rPh sb="1" eb="3">
      <t>エイヨウ</t>
    </rPh>
    <rPh sb="3" eb="5">
      <t>セイブン</t>
    </rPh>
    <rPh sb="6" eb="9">
      <t>ショクヒンメイ</t>
    </rPh>
    <phoneticPr fontId="1"/>
  </si>
  <si>
    <t xml:space="preserve">  栄養成分</t>
    <rPh sb="2" eb="4">
      <t>エイヨウ</t>
    </rPh>
    <rPh sb="4" eb="6">
      <t>セイブン</t>
    </rPh>
    <phoneticPr fontId="1"/>
  </si>
  <si>
    <t>１００倍すると</t>
    <rPh sb="3" eb="4">
      <t>バイ</t>
    </rPh>
    <phoneticPr fontId="1"/>
  </si>
  <si>
    <t>エンゲル係数は２５％が平均。高いと問題があり、低いほど食費節約できている。</t>
    <rPh sb="4" eb="6">
      <t>ケイスウ</t>
    </rPh>
    <rPh sb="11" eb="13">
      <t>ヘイキン</t>
    </rPh>
    <rPh sb="14" eb="15">
      <t>タカ</t>
    </rPh>
    <rPh sb="17" eb="19">
      <t>モンダイ</t>
    </rPh>
    <rPh sb="23" eb="24">
      <t>ヒク</t>
    </rPh>
    <rPh sb="27" eb="29">
      <t>ショクヒ</t>
    </rPh>
    <rPh sb="29" eb="31">
      <t>セツヤク</t>
    </rPh>
    <phoneticPr fontId="1"/>
  </si>
  <si>
    <t>米消費量が世界最大で、同時に世界一肥満率が低いバングラデシュを見ると米が痩せることが分る！</t>
    <rPh sb="0" eb="1">
      <t>コメ</t>
    </rPh>
    <rPh sb="1" eb="4">
      <t>ショウヒリョウ</t>
    </rPh>
    <rPh sb="5" eb="7">
      <t>セカイ</t>
    </rPh>
    <rPh sb="7" eb="9">
      <t>サイダイ</t>
    </rPh>
    <rPh sb="11" eb="13">
      <t>ドウジ</t>
    </rPh>
    <rPh sb="14" eb="17">
      <t>セカイイチ</t>
    </rPh>
    <rPh sb="17" eb="19">
      <t>ヒマン</t>
    </rPh>
    <rPh sb="19" eb="20">
      <t>リツ</t>
    </rPh>
    <rPh sb="21" eb="22">
      <t>ヒク</t>
    </rPh>
    <rPh sb="31" eb="32">
      <t>ミ</t>
    </rPh>
    <rPh sb="34" eb="35">
      <t>コメ</t>
    </rPh>
    <rPh sb="36" eb="37">
      <t>ヤ</t>
    </rPh>
    <rPh sb="42" eb="43">
      <t>ワカ</t>
    </rPh>
    <phoneticPr fontId="1"/>
  </si>
  <si>
    <t>業務用の穀物、豆、種実などを１０ｋｇ、２０ｋｇ単位で買おう！　くず米、砕米などが安い！</t>
    <rPh sb="0" eb="3">
      <t>ギョウムヨウ</t>
    </rPh>
    <rPh sb="4" eb="6">
      <t>コクモツ</t>
    </rPh>
    <rPh sb="7" eb="8">
      <t>マメ</t>
    </rPh>
    <rPh sb="9" eb="11">
      <t>シュジツ</t>
    </rPh>
    <rPh sb="23" eb="25">
      <t>タンイ</t>
    </rPh>
    <rPh sb="26" eb="27">
      <t>カ</t>
    </rPh>
    <rPh sb="33" eb="34">
      <t>コメ</t>
    </rPh>
    <rPh sb="35" eb="36">
      <t>クダ</t>
    </rPh>
    <rPh sb="36" eb="37">
      <t>コメ</t>
    </rPh>
    <rPh sb="40" eb="41">
      <t>ヤス</t>
    </rPh>
    <phoneticPr fontId="1"/>
  </si>
  <si>
    <t>糖：蛋白=305：62．5=4．88（運動後に食べるなら３：１が理想。）</t>
    <rPh sb="19" eb="22">
      <t>ウンドウゴ</t>
    </rPh>
    <rPh sb="23" eb="24">
      <t>タ</t>
    </rPh>
    <rPh sb="32" eb="34">
      <t>リソウ</t>
    </rPh>
    <phoneticPr fontId="1"/>
  </si>
  <si>
    <t>アミノ酸スコアに拘るなかれ。アミノ酸は分解されて、別のアミノ酸に再構築されるらしい。</t>
    <rPh sb="25" eb="26">
      <t>ベツ</t>
    </rPh>
    <rPh sb="30" eb="31">
      <t>サン</t>
    </rPh>
    <phoneticPr fontId="1"/>
  </si>
  <si>
    <t>※オメガ６とオメガ３比率に気を配ろう！</t>
    <rPh sb="10" eb="12">
      <t>ヒリツ</t>
    </rPh>
    <rPh sb="13" eb="14">
      <t>キ</t>
    </rPh>
    <rPh sb="15" eb="16">
      <t>クバ</t>
    </rPh>
    <phoneticPr fontId="1"/>
  </si>
  <si>
    <t>オメガ６（ω６）</t>
    <phoneticPr fontId="1"/>
  </si>
  <si>
    <t>オメガ３（ω３）</t>
    <phoneticPr fontId="1"/>
  </si>
  <si>
    <t>年間食費や月間食費を計算しよう！　</t>
    <rPh sb="0" eb="2">
      <t>ネンカン</t>
    </rPh>
    <rPh sb="2" eb="4">
      <t>ショクヒ</t>
    </rPh>
    <rPh sb="5" eb="7">
      <t>ゲッカン</t>
    </rPh>
    <rPh sb="7" eb="9">
      <t>ショクヒ</t>
    </rPh>
    <rPh sb="10" eb="12">
      <t>ケイサン</t>
    </rPh>
    <phoneticPr fontId="1"/>
  </si>
  <si>
    <t>18~29男</t>
    <rPh sb="5" eb="6">
      <t>オトコ</t>
    </rPh>
    <phoneticPr fontId="1"/>
  </si>
  <si>
    <t>20~30%</t>
    <phoneticPr fontId="1"/>
  </si>
  <si>
    <t>50~60%</t>
    <phoneticPr fontId="1"/>
  </si>
  <si>
    <t>7%以下</t>
    <rPh sb="2" eb="4">
      <t>イカ</t>
    </rPh>
    <phoneticPr fontId="1"/>
  </si>
  <si>
    <t>50~64男</t>
    <rPh sb="5" eb="6">
      <t>オトコ</t>
    </rPh>
    <phoneticPr fontId="1"/>
  </si>
  <si>
    <t>50~64女</t>
    <rPh sb="5" eb="6">
      <t>オンナ</t>
    </rPh>
    <phoneticPr fontId="1"/>
  </si>
  <si>
    <t>12~14男</t>
    <rPh sb="5" eb="6">
      <t>オトコ</t>
    </rPh>
    <phoneticPr fontId="1"/>
  </si>
  <si>
    <t>12~14女</t>
    <rPh sb="5" eb="6">
      <t>オンナ</t>
    </rPh>
    <phoneticPr fontId="1"/>
  </si>
  <si>
    <t>50~65%</t>
    <phoneticPr fontId="1"/>
  </si>
  <si>
    <t>18ｇ以上</t>
    <rPh sb="3" eb="5">
      <t>イジョウ</t>
    </rPh>
    <phoneticPr fontId="1"/>
  </si>
  <si>
    <t>20ｇ以上</t>
    <rPh sb="3" eb="5">
      <t>イジョウ</t>
    </rPh>
    <phoneticPr fontId="1"/>
  </si>
  <si>
    <t>21ｇ以上</t>
    <rPh sb="3" eb="5">
      <t>イジョウ</t>
    </rPh>
    <phoneticPr fontId="1"/>
  </si>
  <si>
    <t>10以下</t>
    <rPh sb="2" eb="4">
      <t>イカ</t>
    </rPh>
    <phoneticPr fontId="1"/>
  </si>
  <si>
    <t>17g以上</t>
    <rPh sb="3" eb="5">
      <t>イジョウ</t>
    </rPh>
    <phoneticPr fontId="1"/>
  </si>
  <si>
    <t>17ｇ以上</t>
    <rPh sb="3" eb="5">
      <t>イジョウ</t>
    </rPh>
    <phoneticPr fontId="1"/>
  </si>
  <si>
    <t>8~9男</t>
    <rPh sb="3" eb="4">
      <t>オトコ</t>
    </rPh>
    <phoneticPr fontId="1"/>
  </si>
  <si>
    <t>8~9女</t>
    <rPh sb="3" eb="4">
      <t>オンナ</t>
    </rPh>
    <phoneticPr fontId="1"/>
  </si>
  <si>
    <t>11g以上</t>
    <rPh sb="3" eb="5">
      <t>イジョウ</t>
    </rPh>
    <phoneticPr fontId="1"/>
  </si>
  <si>
    <t>75~男</t>
    <rPh sb="3" eb="4">
      <t>オトコ</t>
    </rPh>
    <phoneticPr fontId="1"/>
  </si>
  <si>
    <t>75~女</t>
    <rPh sb="3" eb="4">
      <t>オンナ</t>
    </rPh>
    <phoneticPr fontId="1"/>
  </si>
  <si>
    <t>19g</t>
    <phoneticPr fontId="1"/>
  </si>
  <si>
    <t>目安2</t>
    <rPh sb="0" eb="3">
      <t>メヤス2</t>
    </rPh>
    <phoneticPr fontId="1"/>
  </si>
  <si>
    <t>目安１</t>
    <rPh sb="0" eb="2">
      <t>メヤス</t>
    </rPh>
    <phoneticPr fontId="1"/>
  </si>
  <si>
    <t xml:space="preserve"> 目安３</t>
    <rPh sb="1" eb="3">
      <t>メヤス</t>
    </rPh>
    <phoneticPr fontId="1"/>
  </si>
  <si>
    <t xml:space="preserve"> 目安４</t>
    <rPh sb="1" eb="3">
      <t>メヤス</t>
    </rPh>
    <phoneticPr fontId="1"/>
  </si>
  <si>
    <t xml:space="preserve"> 目安５</t>
    <rPh sb="1" eb="3">
      <t>メヤス</t>
    </rPh>
    <phoneticPr fontId="1"/>
  </si>
  <si>
    <t xml:space="preserve"> 目安６</t>
    <rPh sb="1" eb="3">
      <t>メヤス</t>
    </rPh>
    <phoneticPr fontId="1"/>
  </si>
  <si>
    <t xml:space="preserve"> 目安７</t>
    <rPh sb="1" eb="3">
      <t>メヤス</t>
    </rPh>
    <phoneticPr fontId="1"/>
  </si>
  <si>
    <t>目安８</t>
    <rPh sb="0" eb="2">
      <t>メヤス</t>
    </rPh>
    <phoneticPr fontId="1"/>
  </si>
  <si>
    <t>目安９</t>
    <rPh sb="0" eb="2">
      <t>メヤス</t>
    </rPh>
    <phoneticPr fontId="1"/>
  </si>
  <si>
    <t xml:space="preserve"> 目安１０</t>
    <rPh sb="1" eb="3">
      <t>メヤス</t>
    </rPh>
    <phoneticPr fontId="1"/>
  </si>
  <si>
    <t xml:space="preserve"> 目安００</t>
    <rPh sb="1" eb="3">
      <t>メヤス</t>
    </rPh>
    <phoneticPr fontId="1"/>
  </si>
  <si>
    <t>ナトリウム（mg）×2.54÷1,000＝食塩相当量（g）</t>
    <phoneticPr fontId="1"/>
  </si>
  <si>
    <t>参考：Japanese-food.net(https://japanese-food.net/)、厚生労働省の日本人の食事摂取基準（https://www.mhlw.go.jp/stf/seisakunitsuite/bunya/kenkou_iryou/kenkou/eiyou/syokuji_kijyun.html）</t>
    <rPh sb="0" eb="2">
      <t>サンコウ</t>
    </rPh>
    <rPh sb="49" eb="51">
      <t>コウセイ</t>
    </rPh>
    <rPh sb="51" eb="54">
      <t>ロウドウショウ</t>
    </rPh>
    <rPh sb="55" eb="58">
      <t>ニホンジン</t>
    </rPh>
    <rPh sb="59" eb="61">
      <t>ショクジ</t>
    </rPh>
    <rPh sb="61" eb="63">
      <t>セッシュ</t>
    </rPh>
    <rPh sb="63" eb="65">
      <t>キジュン</t>
    </rPh>
    <phoneticPr fontId="1"/>
  </si>
  <si>
    <t>6.5未満</t>
  </si>
  <si>
    <t>7.5未満</t>
  </si>
  <si>
    <t>7.5未満</t>
    <rPh sb="3" eb="5">
      <t>ミマン</t>
    </rPh>
    <phoneticPr fontId="1"/>
  </si>
  <si>
    <t>7未満</t>
    <rPh sb="1" eb="3">
      <t>ミマン</t>
    </rPh>
    <phoneticPr fontId="1"/>
  </si>
  <si>
    <t>5未満</t>
    <rPh sb="1" eb="3">
      <t>ミマン</t>
    </rPh>
    <phoneticPr fontId="1"/>
  </si>
  <si>
    <t>食品成分データベース（https://fooddb.mext.go.jp/を活用しよう）</t>
    <phoneticPr fontId="1"/>
  </si>
  <si>
    <t>ビタミンDはサプリメントからビタミンD3を摂ろう！　エビデンス強い！</t>
  </si>
  <si>
    <t>糖質総量/g</t>
    <rPh sb="0" eb="2">
      <t>トウシツ</t>
    </rPh>
    <rPh sb="2" eb="4">
      <t>ソウリョウ</t>
    </rPh>
    <phoneticPr fontId="1"/>
  </si>
  <si>
    <t>???</t>
    <phoneticPr fontId="1"/>
  </si>
  <si>
    <t>20以下</t>
  </si>
  <si>
    <t>20以下</t>
    <rPh sb="2" eb="4">
      <t>イカ</t>
    </rPh>
    <phoneticPr fontId="1"/>
  </si>
  <si>
    <t>アルコール/g</t>
    <phoneticPr fontId="1"/>
  </si>
  <si>
    <t xml:space="preserve"> 合計</t>
    <rPh sb="1" eb="3">
      <t>ゴウケイ</t>
    </rPh>
    <phoneticPr fontId="1"/>
  </si>
  <si>
    <t>コレステロール/mg</t>
    <phoneticPr fontId="1"/>
  </si>
  <si>
    <t>200未満</t>
  </si>
  <si>
    <t>200未満</t>
    <rPh sb="3" eb="5">
      <t>ミマン</t>
    </rPh>
    <phoneticPr fontId="1"/>
  </si>
  <si>
    <t>飲むなよ！</t>
    <rPh sb="0" eb="1">
      <t>ノ</t>
    </rPh>
    <phoneticPr fontId="1"/>
  </si>
  <si>
    <t>食べるなよ！</t>
    <rPh sb="0" eb="1">
      <t>タ</t>
    </rPh>
    <phoneticPr fontId="1"/>
  </si>
  <si>
    <t>食事性コレステロールは血管に付着し、結晶化し、血管を突き破る。</t>
    <rPh sb="0" eb="3">
      <t>ショクジセイ</t>
    </rPh>
    <rPh sb="11" eb="13">
      <t>ケッカン</t>
    </rPh>
    <rPh sb="14" eb="16">
      <t>フチャク</t>
    </rPh>
    <rPh sb="18" eb="21">
      <t>ケッショウカ</t>
    </rPh>
    <rPh sb="23" eb="25">
      <t>ケッカン</t>
    </rPh>
    <rPh sb="26" eb="27">
      <t>ツ</t>
    </rPh>
    <rPh sb="28" eb="29">
      <t>ヤブ</t>
    </rPh>
    <phoneticPr fontId="1"/>
  </si>
  <si>
    <t>ワインを飲むよりもブドウジュースを飲んだ方が健康効果が高く、ぶどうジュースよりも新鮮なぶどうの方が健康効果が高い。</t>
    <rPh sb="4" eb="5">
      <t>ノ</t>
    </rPh>
    <rPh sb="17" eb="18">
      <t>ノ</t>
    </rPh>
    <rPh sb="20" eb="21">
      <t>ホウ</t>
    </rPh>
    <rPh sb="22" eb="26">
      <t>ケンコウコウカ</t>
    </rPh>
    <rPh sb="27" eb="28">
      <t>タカ</t>
    </rPh>
    <rPh sb="40" eb="42">
      <t>シンセン</t>
    </rPh>
    <rPh sb="47" eb="48">
      <t>ホウ</t>
    </rPh>
    <rPh sb="49" eb="53">
      <t>ケンコウコウカ</t>
    </rPh>
    <rPh sb="54" eb="55">
      <t>タカ</t>
    </rPh>
    <phoneticPr fontId="1"/>
  </si>
  <si>
    <t>少ない値段で、より多くの栄養を摂取できる食品を買おう！</t>
    <rPh sb="0" eb="1">
      <t>スク</t>
    </rPh>
    <rPh sb="3" eb="5">
      <t>ネダン</t>
    </rPh>
    <rPh sb="9" eb="10">
      <t>オオ</t>
    </rPh>
    <rPh sb="12" eb="14">
      <t>エイヨウ</t>
    </rPh>
    <rPh sb="15" eb="17">
      <t>セッシュ</t>
    </rPh>
    <rPh sb="20" eb="22">
      <t>ショクヒン</t>
    </rPh>
    <rPh sb="23" eb="24">
      <t>カ</t>
    </rPh>
    <phoneticPr fontId="1"/>
  </si>
  <si>
    <t>ワンランクアップしたいなら動物性食品は避けて、植物性食品だけで節約食＆完全食を作ろう！</t>
    <rPh sb="13" eb="16">
      <t>ドウブツセイ</t>
    </rPh>
    <rPh sb="16" eb="18">
      <t>ショクヒン</t>
    </rPh>
    <rPh sb="19" eb="20">
      <t>サ</t>
    </rPh>
    <rPh sb="23" eb="26">
      <t>ショクブツセイ</t>
    </rPh>
    <rPh sb="26" eb="28">
      <t>ショクヒン</t>
    </rPh>
    <rPh sb="31" eb="33">
      <t>セツヤク</t>
    </rPh>
    <rPh sb="33" eb="34">
      <t>ショク</t>
    </rPh>
    <rPh sb="35" eb="37">
      <t>カンゼン</t>
    </rPh>
    <rPh sb="37" eb="38">
      <t>ショク</t>
    </rPh>
    <rPh sb="39" eb="40">
      <t>ツク</t>
    </rPh>
    <phoneticPr fontId="1"/>
  </si>
  <si>
    <t>コレステロール=０</t>
    <phoneticPr fontId="1"/>
  </si>
  <si>
    <t>＊過不足栄養素</t>
    <phoneticPr fontId="1"/>
  </si>
  <si>
    <t xml:space="preserve"> 目安１１</t>
  </si>
  <si>
    <t xml:space="preserve"> 目安１２</t>
  </si>
  <si>
    <t>3~5男</t>
    <rPh sb="3" eb="4">
      <t>オトコ</t>
    </rPh>
    <phoneticPr fontId="1"/>
  </si>
  <si>
    <t>3~5女</t>
    <rPh sb="3" eb="4">
      <t>オンナ</t>
    </rPh>
    <phoneticPr fontId="1"/>
  </si>
  <si>
    <t>20~30%</t>
    <phoneticPr fontId="1"/>
  </si>
  <si>
    <t>50~60%</t>
  </si>
  <si>
    <t>50~60%</t>
    <phoneticPr fontId="1"/>
  </si>
  <si>
    <t>3.5未満</t>
    <rPh sb="3" eb="5">
      <t>ミマン</t>
    </rPh>
    <phoneticPr fontId="1"/>
  </si>
  <si>
    <t>10以下</t>
    <rPh sb="2" eb="4">
      <t>イカ</t>
    </rPh>
    <phoneticPr fontId="1"/>
  </si>
  <si>
    <t>8g以上</t>
    <rPh sb="2" eb="4">
      <t>イジョウ</t>
    </rPh>
    <phoneticPr fontId="1"/>
  </si>
  <si>
    <t>200未満</t>
    <rPh sb="3" eb="5">
      <t>ミマン</t>
    </rPh>
    <phoneticPr fontId="1"/>
  </si>
  <si>
    <t>アルコールとコレステロールは一切摂取しない方が勝る。</t>
    <rPh sb="14" eb="16">
      <t>イッサイ</t>
    </rPh>
    <rPh sb="16" eb="18">
      <t>セッシュ</t>
    </rPh>
    <rPh sb="21" eb="22">
      <t>ホウ</t>
    </rPh>
    <rPh sb="23" eb="24">
      <t>マサ</t>
    </rPh>
    <phoneticPr fontId="1"/>
  </si>
  <si>
    <t>ヘム鉄=0</t>
    <phoneticPr fontId="1"/>
  </si>
  <si>
    <t>※腎血流量が少ないと、身体はACE２からの血圧上昇をする。</t>
    <rPh sb="1" eb="2">
      <t>ジン</t>
    </rPh>
    <rPh sb="2" eb="5">
      <t>ケツリュウリョウ</t>
    </rPh>
    <rPh sb="6" eb="7">
      <t>スク</t>
    </rPh>
    <rPh sb="11" eb="13">
      <t>カラダ</t>
    </rPh>
    <rPh sb="21" eb="23">
      <t>ケツアツ</t>
    </rPh>
    <rPh sb="23" eb="25">
      <t>ジョウショウ</t>
    </rPh>
    <phoneticPr fontId="1"/>
  </si>
  <si>
    <t>※腎血流量を増やすために運動と、水分摂取をしよう。</t>
    <rPh sb="1" eb="2">
      <t>ジン</t>
    </rPh>
    <rPh sb="2" eb="5">
      <t>ケツリュウリョウ</t>
    </rPh>
    <rPh sb="6" eb="7">
      <t>フ</t>
    </rPh>
    <rPh sb="12" eb="14">
      <t>ウンドウ</t>
    </rPh>
    <rPh sb="16" eb="18">
      <t>スイブン</t>
    </rPh>
    <rPh sb="18" eb="20">
      <t>セッシュ</t>
    </rPh>
    <phoneticPr fontId="1"/>
  </si>
  <si>
    <t>ω6：ω3=10：10=1.00（1～1．5がベスト。理想は1．1～1．2か。右表のオメガ６とオメガ３の摂取目安は正確ではない。）</t>
    <rPh sb="27" eb="29">
      <t>リソウ</t>
    </rPh>
    <phoneticPr fontId="1"/>
  </si>
  <si>
    <t>銅：亜鉛=0．7：8=0．875（理想値不明。血中では銅よりも亜鉛が少し多いのが理想らしい）</t>
    <rPh sb="17" eb="19">
      <t>リソウ</t>
    </rPh>
    <rPh sb="19" eb="20">
      <t>チ</t>
    </rPh>
    <rPh sb="20" eb="22">
      <t>フメイ</t>
    </rPh>
    <phoneticPr fontId="1"/>
  </si>
  <si>
    <t>※塩分摂取でも血圧上昇からの腎血流量上昇をできる。</t>
    <rPh sb="1" eb="3">
      <t>エンブン</t>
    </rPh>
    <rPh sb="3" eb="5">
      <t>セッシュ</t>
    </rPh>
    <rPh sb="7" eb="9">
      <t>ケツアツ</t>
    </rPh>
    <rPh sb="9" eb="11">
      <t>ジョウショウ</t>
    </rPh>
    <rPh sb="14" eb="15">
      <t>ジン</t>
    </rPh>
    <rPh sb="15" eb="18">
      <t>ケツリュウリョウ</t>
    </rPh>
    <rPh sb="18" eb="20">
      <t>ジョウショウ</t>
    </rPh>
    <phoneticPr fontId="1"/>
  </si>
  <si>
    <t>P列1/3</t>
    <rPh sb="1" eb="2">
      <t>レツ</t>
    </rPh>
    <phoneticPr fontId="1"/>
  </si>
  <si>
    <t>O列の１食分</t>
    <rPh sb="1" eb="2">
      <t>レツ</t>
    </rPh>
    <rPh sb="4" eb="6">
      <t>ショクブン</t>
    </rPh>
    <phoneticPr fontId="1"/>
  </si>
  <si>
    <t>P列の１食分</t>
    <rPh sb="1" eb="2">
      <t>レツ</t>
    </rPh>
    <rPh sb="4" eb="6">
      <t>ショクブン</t>
    </rPh>
    <phoneticPr fontId="1"/>
  </si>
  <si>
    <t>エンゲル係数（％）= 食費 ÷ 消費支出 × 100</t>
    <phoneticPr fontId="1"/>
  </si>
  <si>
    <t>一食消費量／ｇ</t>
    <rPh sb="0" eb="1">
      <t>イチ</t>
    </rPh>
    <rPh sb="1" eb="2">
      <t>ショク</t>
    </rPh>
    <rPh sb="2" eb="5">
      <t>ショウヒリョウ</t>
    </rPh>
    <phoneticPr fontId="1"/>
  </si>
  <si>
    <t>週間消費量／ｇ</t>
    <rPh sb="0" eb="2">
      <t>シュウカン</t>
    </rPh>
    <rPh sb="2" eb="5">
      <t>ショウヒリョウ</t>
    </rPh>
    <phoneticPr fontId="1"/>
  </si>
  <si>
    <t>週間費用／円</t>
    <rPh sb="0" eb="2">
      <t>シュウカン</t>
    </rPh>
    <rPh sb="2" eb="4">
      <t>ヒヨウ</t>
    </rPh>
    <rPh sb="5" eb="6">
      <t>エン</t>
    </rPh>
    <phoneticPr fontId="1"/>
  </si>
  <si>
    <t>月間費用／円</t>
    <rPh sb="0" eb="2">
      <t>ゲッカン</t>
    </rPh>
    <rPh sb="2" eb="4">
      <t>ヒヨウ</t>
    </rPh>
    <phoneticPr fontId="1"/>
  </si>
  <si>
    <t>一食費用／円</t>
    <rPh sb="0" eb="2">
      <t>イッショク</t>
    </rPh>
    <rPh sb="2" eb="4">
      <t>ヒヨウ</t>
    </rPh>
    <phoneticPr fontId="1"/>
  </si>
  <si>
    <t>月間消費量／ｇ</t>
    <rPh sb="0" eb="2">
      <t>ゲッカン</t>
    </rPh>
    <rPh sb="2" eb="5">
      <t>ショウヒリョウ</t>
    </rPh>
    <phoneticPr fontId="1"/>
  </si>
  <si>
    <t>栄養成分</t>
    <rPh sb="0" eb="4">
      <t>エイヨウセイブン</t>
    </rPh>
    <phoneticPr fontId="1"/>
  </si>
  <si>
    <t>N列の1食分</t>
    <rPh sb="1" eb="2">
      <t>レツ</t>
    </rPh>
    <rPh sb="4" eb="6">
      <t>ショクブン</t>
    </rPh>
    <phoneticPr fontId="1"/>
  </si>
  <si>
    <t>カロリー</t>
    <phoneticPr fontId="1"/>
  </si>
  <si>
    <t>脂質のカロリー</t>
    <rPh sb="0" eb="2">
      <t>シシツ</t>
    </rPh>
    <phoneticPr fontId="1"/>
  </si>
  <si>
    <t>炭水化物のカロリー</t>
    <rPh sb="0" eb="4">
      <t>タンスイカブツ</t>
    </rPh>
    <phoneticPr fontId="1"/>
  </si>
  <si>
    <t>ＰＦＣスコア</t>
    <phoneticPr fontId="1"/>
  </si>
  <si>
    <t>カル：マグ比</t>
    <rPh sb="5" eb="6">
      <t>ヒ</t>
    </rPh>
    <phoneticPr fontId="1"/>
  </si>
  <si>
    <t>カル：リン比</t>
    <rPh sb="5" eb="6">
      <t>ヒ</t>
    </rPh>
    <phoneticPr fontId="1"/>
  </si>
  <si>
    <t>オメガ６：オメガ３比</t>
    <rPh sb="9" eb="10">
      <t>ヒ</t>
    </rPh>
    <phoneticPr fontId="1"/>
  </si>
  <si>
    <t>ナトリウム：カリウム比</t>
    <rPh sb="10" eb="11">
      <t>ヒ</t>
    </rPh>
    <phoneticPr fontId="1"/>
  </si>
  <si>
    <t>銅：亜鉛比</t>
    <rPh sb="0" eb="1">
      <t>ドウ</t>
    </rPh>
    <rPh sb="2" eb="4">
      <t>アエン</t>
    </rPh>
    <rPh sb="4" eb="5">
      <t>ヒ</t>
    </rPh>
    <phoneticPr fontId="1"/>
  </si>
  <si>
    <t>糖：タンパク質比</t>
    <rPh sb="0" eb="1">
      <t>トウ</t>
    </rPh>
    <rPh sb="6" eb="7">
      <t>シツ</t>
    </rPh>
    <rPh sb="7" eb="8">
      <t>ヒ</t>
    </rPh>
    <phoneticPr fontId="1"/>
  </si>
  <si>
    <t>不溶性食物繊維：水溶性食物繊維比</t>
    <rPh sb="0" eb="2">
      <t>フヨウ</t>
    </rPh>
    <rPh sb="2" eb="3">
      <t>セイ</t>
    </rPh>
    <rPh sb="3" eb="5">
      <t>ショクモツ</t>
    </rPh>
    <rPh sb="5" eb="7">
      <t>センイ</t>
    </rPh>
    <rPh sb="8" eb="15">
      <t>スイヨウセイショクモツセンイ</t>
    </rPh>
    <rPh sb="15" eb="16">
      <t>ヒ</t>
    </rPh>
    <phoneticPr fontId="1"/>
  </si>
  <si>
    <t>炭水化物：食物繊維比</t>
    <rPh sb="0" eb="4">
      <t>タンスイカブツ</t>
    </rPh>
    <rPh sb="5" eb="7">
      <t>ショクモツ</t>
    </rPh>
    <rPh sb="7" eb="9">
      <t>センイ</t>
    </rPh>
    <rPh sb="9" eb="10">
      <t>ヒ</t>
    </rPh>
    <phoneticPr fontId="1"/>
  </si>
  <si>
    <t>数値</t>
    <rPh sb="0" eb="2">
      <t>スウチ</t>
    </rPh>
    <phoneticPr fontId="1"/>
  </si>
  <si>
    <t>比率名等</t>
    <rPh sb="0" eb="2">
      <t>ヒリツ</t>
    </rPh>
    <rPh sb="2" eb="3">
      <t>メイ</t>
    </rPh>
    <rPh sb="3" eb="4">
      <t>トウ</t>
    </rPh>
    <phoneticPr fontId="1"/>
  </si>
  <si>
    <t>タンパク質のカロリー</t>
    <phoneticPr fontId="1"/>
  </si>
  <si>
    <t>※栄養比率の計算式の例（例として記入してある数字は消してね）</t>
    <rPh sb="12" eb="13">
      <t>レイ</t>
    </rPh>
    <rPh sb="16" eb="18">
      <t>キニュウ</t>
    </rPh>
    <rPh sb="22" eb="24">
      <t>スウジ</t>
    </rPh>
    <rPh sb="25" eb="26">
      <t>ケ</t>
    </rPh>
    <phoneticPr fontId="1"/>
  </si>
  <si>
    <t>塩分摂取量は腎血流量が多いほど控えて問題ない可能性がある。</t>
    <rPh sb="0" eb="2">
      <t>エンブン</t>
    </rPh>
    <rPh sb="2" eb="5">
      <t>セッシュリョウ</t>
    </rPh>
    <rPh sb="6" eb="7">
      <t>ジン</t>
    </rPh>
    <rPh sb="7" eb="10">
      <t>ケツリュウリョウ</t>
    </rPh>
    <rPh sb="11" eb="12">
      <t>オオ</t>
    </rPh>
    <rPh sb="15" eb="16">
      <t>ヒカ</t>
    </rPh>
    <rPh sb="18" eb="20">
      <t>モンダイ</t>
    </rPh>
    <rPh sb="22" eb="25">
      <t>カノウセイ</t>
    </rPh>
    <phoneticPr fontId="1"/>
  </si>
  <si>
    <t>アルコール</t>
    <phoneticPr fontId="1"/>
  </si>
  <si>
    <t>ヘム鉄</t>
    <phoneticPr fontId="1"/>
  </si>
  <si>
    <t>コレステロール</t>
    <phoneticPr fontId="1"/>
  </si>
  <si>
    <t>カフェイン</t>
    <phoneticPr fontId="1"/>
  </si>
  <si>
    <t>※食品成分データベースに項目がないので不明。</t>
  </si>
  <si>
    <t>※食品成分データベースに項目がないので不明。</t>
    <rPh sb="1" eb="3">
      <t>ショクヒン</t>
    </rPh>
    <rPh sb="3" eb="5">
      <t>セイブン</t>
    </rPh>
    <rPh sb="12" eb="14">
      <t>コウモク</t>
    </rPh>
    <rPh sb="19" eb="21">
      <t>フメイ</t>
    </rPh>
    <phoneticPr fontId="1"/>
  </si>
  <si>
    <t>※まだ現代栄養学は植物化学物質・腸内で生産されるビタミン類・水の摂取タイミング等の効果・酵素の効果などがすっきりと分っていません。</t>
    <rPh sb="3" eb="5">
      <t>ゲンダイ</t>
    </rPh>
    <rPh sb="5" eb="8">
      <t>エイヨウガク</t>
    </rPh>
    <rPh sb="9" eb="11">
      <t>ショクブツ</t>
    </rPh>
    <rPh sb="11" eb="13">
      <t>カガク</t>
    </rPh>
    <rPh sb="13" eb="15">
      <t>ブッシツ</t>
    </rPh>
    <rPh sb="16" eb="18">
      <t>チョウナイ</t>
    </rPh>
    <rPh sb="19" eb="21">
      <t>セイサン</t>
    </rPh>
    <rPh sb="28" eb="29">
      <t>ルイ</t>
    </rPh>
    <rPh sb="30" eb="31">
      <t>ミズ</t>
    </rPh>
    <rPh sb="32" eb="34">
      <t>セッシュ</t>
    </rPh>
    <rPh sb="39" eb="40">
      <t>トウ</t>
    </rPh>
    <rPh sb="41" eb="43">
      <t>コウカ</t>
    </rPh>
    <rPh sb="44" eb="46">
      <t>コウソ</t>
    </rPh>
    <rPh sb="47" eb="49">
      <t>コウカ</t>
    </rPh>
    <rPh sb="57" eb="58">
      <t>ワカ</t>
    </rPh>
    <phoneticPr fontId="1"/>
  </si>
  <si>
    <t>※私の体内のデータは脳の機能がよく調査しています。</t>
    <rPh sb="1" eb="2">
      <t>ワタシ</t>
    </rPh>
    <rPh sb="3" eb="5">
      <t>タイナイ</t>
    </rPh>
    <rPh sb="10" eb="11">
      <t>ノウ</t>
    </rPh>
    <rPh sb="12" eb="14">
      <t>キノウ</t>
    </rPh>
    <rPh sb="17" eb="19">
      <t>チョウサ</t>
    </rPh>
    <phoneticPr fontId="1"/>
  </si>
  <si>
    <t>※今後の調査が待たれます。ただテレパシー（と言うより脳細胞内データ界）だとだいたい分っているそうです。</t>
    <rPh sb="22" eb="23">
      <t>イ</t>
    </rPh>
    <rPh sb="26" eb="27">
      <t>ノウ</t>
    </rPh>
    <rPh sb="27" eb="30">
      <t>サイボウナイ</t>
    </rPh>
    <rPh sb="33" eb="34">
      <t>カイ</t>
    </rPh>
    <phoneticPr fontId="1"/>
  </si>
  <si>
    <t>＊完全食を作ろう！</t>
    <rPh sb="1" eb="3">
      <t>カンゼン</t>
    </rPh>
    <rPh sb="3" eb="4">
      <t>ショク</t>
    </rPh>
    <rPh sb="5" eb="6">
      <t>ツク</t>
    </rPh>
    <phoneticPr fontId="1"/>
  </si>
  <si>
    <t>シュウ酸</t>
    <rPh sb="3" eb="4">
      <t>サン</t>
    </rPh>
    <phoneticPr fontId="1"/>
  </si>
  <si>
    <r>
      <rPr>
        <sz val="11"/>
        <color theme="1"/>
        <rFont val="Segoe UI Emoji"/>
        <family val="2"/>
      </rPr>
      <t>👉</t>
    </r>
    <r>
      <rPr>
        <sz val="11"/>
        <color theme="1"/>
        <rFont val="游ゴシック"/>
        <family val="3"/>
        <charset val="128"/>
      </rPr>
      <t>アルコールについても塩分と似たような問題があるようです。</t>
    </r>
    <rPh sb="12" eb="14">
      <t>エンブン</t>
    </rPh>
    <rPh sb="15" eb="16">
      <t>ニ</t>
    </rPh>
    <rPh sb="20" eb="22">
      <t>モンダイ</t>
    </rPh>
    <phoneticPr fontId="1"/>
  </si>
  <si>
    <t>シュウ酸/g</t>
  </si>
  <si>
    <t>シュウ酸/g</t>
    <rPh sb="3" eb="4">
      <t>サン</t>
    </rPh>
    <phoneticPr fontId="1"/>
  </si>
  <si>
    <t>表に加える食品は使用する食品全てではなく、代表的な１０品目程度で十分。</t>
    <phoneticPr fontId="1"/>
  </si>
  <si>
    <t>手順２：①炭水化物食品。②タンパク質食品。③脂質食品。④ビタミン食品。⑤ミネラル食品。⑥オメガ３食品。⑦ビタミンB12食品。⑧ビタミンD食品の名前を表に加える。</t>
    <rPh sb="0" eb="2">
      <t>テジュン</t>
    </rPh>
    <phoneticPr fontId="1"/>
  </si>
  <si>
    <t>手順１：右にある表の自分の年齢にだいたい合った摂取目安を選んで左の表の摂取目安部分にコピー＆ペーストする。</t>
    <phoneticPr fontId="1"/>
  </si>
  <si>
    <t>手順３：食品成分データベース（https://fooddb.mext.go.jp/）にアクセスして、表に名前を表に加えた食品の具体的な栄養成分を記入する。数字は「合計」に自動計算されます。</t>
    <phoneticPr fontId="1"/>
  </si>
  <si>
    <t>※栄養比率等の自動計算表</t>
    <rPh sb="1" eb="6">
      <t>エイヨウヒリツトウ</t>
    </rPh>
    <rPh sb="7" eb="12">
      <t>ジドウケイサンヒョウ</t>
    </rPh>
    <phoneticPr fontId="1"/>
  </si>
  <si>
    <t>※PFCのカロリーに対しての％参照元</t>
    <rPh sb="10" eb="11">
      <t>タイ</t>
    </rPh>
    <rPh sb="15" eb="17">
      <t>サンショウ</t>
    </rPh>
    <rPh sb="17" eb="18">
      <t>モト</t>
    </rPh>
    <phoneticPr fontId="1"/>
  </si>
  <si>
    <t>コレステロール/g</t>
    <phoneticPr fontId="1"/>
  </si>
  <si>
    <r>
      <rPr>
        <sz val="11"/>
        <color theme="1"/>
        <rFont val="Segoe UI Symbol"/>
        <family val="2"/>
      </rPr>
      <t>👉</t>
    </r>
    <r>
      <rPr>
        <sz val="11"/>
        <color theme="1"/>
        <rFont val="Yu Gothic"/>
        <family val="2"/>
        <scheme val="minor"/>
      </rPr>
      <t>シュウ酸は結石などと関連が深い。水分摂取や健康な食生活を心がけよう。</t>
    </r>
    <phoneticPr fontId="1"/>
  </si>
  <si>
    <t>手順４：栄養比率の自動計算表に表示された栄養比率を見よう。</t>
    <rPh sb="4" eb="6">
      <t>エイヨウ</t>
    </rPh>
    <rPh sb="6" eb="8">
      <t>ヒリツ</t>
    </rPh>
    <rPh sb="9" eb="11">
      <t>ジドウ</t>
    </rPh>
    <rPh sb="11" eb="13">
      <t>ケイサン</t>
    </rPh>
    <rPh sb="13" eb="14">
      <t>ヒョウ</t>
    </rPh>
    <rPh sb="15" eb="17">
      <t>ヒョウジ</t>
    </rPh>
    <rPh sb="20" eb="22">
      <t>エイヨウ</t>
    </rPh>
    <rPh sb="22" eb="24">
      <t>ヒリツ</t>
    </rPh>
    <rPh sb="25" eb="26">
      <t>ミ</t>
    </rPh>
    <phoneticPr fontId="1"/>
  </si>
  <si>
    <r>
      <rPr>
        <u/>
        <sz val="11"/>
        <color theme="10"/>
        <rFont val="Segoe UI Emoji"/>
        <family val="2"/>
      </rPr>
      <t>👉</t>
    </r>
    <r>
      <rPr>
        <u/>
        <sz val="11"/>
        <color theme="10"/>
        <rFont val="游ゴシック"/>
        <family val="3"/>
        <charset val="128"/>
      </rPr>
      <t>コレステロールについてはDietary Guidelines: “Eat as Little Dietary Cholesterol as Possible”を見ましょう（</t>
    </r>
    <r>
      <rPr>
        <u/>
        <sz val="11"/>
        <color theme="10"/>
        <rFont val="Calibri"/>
        <family val="3"/>
      </rPr>
      <t xml:space="preserve">
NutritionFacts.org</t>
    </r>
    <r>
      <rPr>
        <u/>
        <sz val="11"/>
        <color theme="10"/>
        <rFont val="Yu Gothic"/>
        <family val="3"/>
        <charset val="128"/>
      </rPr>
      <t>の動画</t>
    </r>
    <r>
      <rPr>
        <u/>
        <sz val="11"/>
        <color theme="10"/>
        <rFont val="游ゴシック"/>
        <family val="3"/>
        <charset val="128"/>
      </rPr>
      <t>）</t>
    </r>
    <rPh sb="82" eb="83">
      <t>ミ</t>
    </rPh>
    <rPh sb="108" eb="110">
      <t>ドウガ</t>
    </rPh>
    <phoneticPr fontId="1"/>
  </si>
  <si>
    <r>
      <rPr>
        <u/>
        <sz val="11"/>
        <color theme="10"/>
        <rFont val="Segoe UI Emoji"/>
        <family val="2"/>
      </rPr>
      <t>👉</t>
    </r>
    <r>
      <rPr>
        <u/>
        <sz val="11"/>
        <color theme="10"/>
        <rFont val="游ゴシック"/>
        <family val="3"/>
        <charset val="128"/>
      </rPr>
      <t>塩分については《「減塩派と増塩派はどちらが正しいの？　第三勢力「変塩派」とは</t>
    </r>
    <r>
      <rPr>
        <u/>
        <sz val="11"/>
        <color theme="10"/>
        <rFont val="Yu Gothic"/>
        <family val="3"/>
        <charset val="128"/>
      </rPr>
      <t>》</t>
    </r>
    <r>
      <rPr>
        <u/>
        <sz val="11"/>
        <color theme="10"/>
        <rFont val="游ゴシック"/>
        <family val="3"/>
        <charset val="128"/>
      </rPr>
      <t>を見ましょう。</t>
    </r>
    <rPh sb="2" eb="4">
      <t>エンブン</t>
    </rPh>
    <rPh sb="11" eb="13">
      <t>ゲンエン</t>
    </rPh>
    <rPh sb="13" eb="14">
      <t>ハ</t>
    </rPh>
    <rPh sb="15" eb="16">
      <t>ゾウ</t>
    </rPh>
    <rPh sb="16" eb="18">
      <t>シオハ</t>
    </rPh>
    <rPh sb="23" eb="24">
      <t>タダ</t>
    </rPh>
    <rPh sb="29" eb="31">
      <t>ダイサン</t>
    </rPh>
    <rPh sb="31" eb="33">
      <t>セイリョク</t>
    </rPh>
    <rPh sb="34" eb="35">
      <t>ヘン</t>
    </rPh>
    <rPh sb="35" eb="36">
      <t>シオ</t>
    </rPh>
    <rPh sb="36" eb="37">
      <t>ハ</t>
    </rPh>
    <rPh sb="42" eb="43">
      <t>ミ</t>
    </rPh>
    <phoneticPr fontId="1"/>
  </si>
  <si>
    <t>手順５：表を見ながら食品の量や種類を調整して、完全食を構築しましょう。</t>
    <rPh sb="0" eb="2">
      <t>テジュン</t>
    </rPh>
    <rPh sb="4" eb="5">
      <t>ヒョウ</t>
    </rPh>
    <rPh sb="6" eb="7">
      <t>ミ</t>
    </rPh>
    <rPh sb="10" eb="12">
      <t>ショクヒン</t>
    </rPh>
    <rPh sb="13" eb="14">
      <t>リョウ</t>
    </rPh>
    <rPh sb="15" eb="17">
      <t>シュルイ</t>
    </rPh>
    <rPh sb="18" eb="20">
      <t>チョウセイ</t>
    </rPh>
    <rPh sb="23" eb="25">
      <t>カンゼン</t>
    </rPh>
    <rPh sb="25" eb="26">
      <t>ショク</t>
    </rPh>
    <rPh sb="27" eb="29">
      <t>コウチク</t>
    </rPh>
    <phoneticPr fontId="1"/>
  </si>
  <si>
    <t>食事を変更するときはいきなり変えずに緩やかに変更しようね☆。</t>
    <phoneticPr fontId="1"/>
  </si>
  <si>
    <t>今まで食べていた物がまずく感じられるようになったり、今までまずいと思っていた物が美味しく感じられたりするんだ☆。</t>
    <phoneticPr fontId="1"/>
  </si>
  <si>
    <t>味覚も腸内環境も変わるよ。</t>
    <rPh sb="3" eb="5">
      <t>チョウナイ</t>
    </rPh>
    <rPh sb="5" eb="7">
      <t>カンキョウ</t>
    </rPh>
    <phoneticPr fontId="1"/>
  </si>
  <si>
    <t>減塩をするときは少しずつ塩分を減らし、食物繊維も緩やかに増やそう！</t>
    <rPh sb="0" eb="2">
      <t>ゲンエン</t>
    </rPh>
    <rPh sb="8" eb="9">
      <t>スコ</t>
    </rPh>
    <rPh sb="12" eb="14">
      <t>エンブン</t>
    </rPh>
    <rPh sb="15" eb="16">
      <t>ヘ</t>
    </rPh>
    <rPh sb="19" eb="21">
      <t>ショクモツ</t>
    </rPh>
    <rPh sb="21" eb="23">
      <t>センイ</t>
    </rPh>
    <rPh sb="24" eb="25">
      <t>ユル</t>
    </rPh>
    <rPh sb="28" eb="29">
      <t>フ</t>
    </rPh>
    <phoneticPr fontId="1"/>
  </si>
  <si>
    <t>いきなり食物繊維を増やすと、腸内に細菌が増えすぎたりと問題が発生することがあるよ。</t>
    <rPh sb="4" eb="6">
      <t>ショクモツ</t>
    </rPh>
    <rPh sb="6" eb="8">
      <t>センイ</t>
    </rPh>
    <rPh sb="9" eb="10">
      <t>フ</t>
    </rPh>
    <rPh sb="14" eb="16">
      <t>チョウナイ</t>
    </rPh>
    <rPh sb="17" eb="19">
      <t>サイキン</t>
    </rPh>
    <rPh sb="20" eb="21">
      <t>フ</t>
    </rPh>
    <rPh sb="27" eb="29">
      <t>モンダイ</t>
    </rPh>
    <rPh sb="30" eb="32">
      <t>ハッセイ</t>
    </rPh>
    <phoneticPr fontId="1"/>
  </si>
  <si>
    <t>目安１（例）</t>
    <rPh sb="0" eb="2">
      <t>メヤス</t>
    </rPh>
    <rPh sb="4" eb="5">
      <t>レイ</t>
    </rPh>
    <phoneticPr fontId="1"/>
  </si>
  <si>
    <t>目安2（例）</t>
    <rPh sb="0" eb="3">
      <t>メヤス2</t>
    </rPh>
    <rPh sb="4" eb="5">
      <t>レイ</t>
    </rPh>
    <phoneticPr fontId="1"/>
  </si>
  <si>
    <t>O列の1/3</t>
    <rPh sb="1" eb="2">
      <t>レツ</t>
    </rPh>
    <phoneticPr fontId="1"/>
  </si>
  <si>
    <t>N列の1/3</t>
    <rPh sb="1" eb="2">
      <t>レツ</t>
    </rPh>
    <phoneticPr fontId="1"/>
  </si>
  <si>
    <t>製作日：２０××年××月××日×曜日</t>
    <rPh sb="0" eb="2">
      <t>セイサク</t>
    </rPh>
    <rPh sb="2" eb="3">
      <t>ビ</t>
    </rPh>
    <rPh sb="8" eb="9">
      <t>ネン</t>
    </rPh>
    <rPh sb="11" eb="12">
      <t>ガツ</t>
    </rPh>
    <rPh sb="14" eb="15">
      <t>ニチ</t>
    </rPh>
    <rPh sb="16" eb="18">
      <t>ヨウビ</t>
    </rPh>
    <phoneticPr fontId="1"/>
  </si>
  <si>
    <t>※手動でオメガ6：オメガ3比率を計算するための表です。</t>
    <rPh sb="1" eb="3">
      <t>シュドウ</t>
    </rPh>
    <rPh sb="13" eb="15">
      <t>ヒリツ</t>
    </rPh>
    <rPh sb="16" eb="18">
      <t>ケイサン</t>
    </rPh>
    <rPh sb="23" eb="24">
      <t>ヒョウ</t>
    </rPh>
    <phoneticPr fontId="1"/>
  </si>
  <si>
    <t>食費＋調理費で考えよう。安そうなのは全ての食材を炊飯釜に入れてスイッチを入れて炊くだけの場合！</t>
    <rPh sb="0" eb="2">
      <t>ショクヒ</t>
    </rPh>
    <rPh sb="3" eb="5">
      <t>チョウリ</t>
    </rPh>
    <rPh sb="5" eb="6">
      <t>ヒ</t>
    </rPh>
    <rPh sb="7" eb="8">
      <t>カンガ</t>
    </rPh>
    <rPh sb="12" eb="13">
      <t>ヤス</t>
    </rPh>
    <rPh sb="18" eb="19">
      <t>スベ</t>
    </rPh>
    <rPh sb="21" eb="23">
      <t>ショクザイ</t>
    </rPh>
    <rPh sb="24" eb="26">
      <t>スイハン</t>
    </rPh>
    <rPh sb="26" eb="27">
      <t>ガマ</t>
    </rPh>
    <rPh sb="28" eb="29">
      <t>イ</t>
    </rPh>
    <rPh sb="36" eb="37">
      <t>イ</t>
    </rPh>
    <rPh sb="39" eb="40">
      <t>タ</t>
    </rPh>
    <rPh sb="44" eb="46">
      <t>バアイ</t>
    </rPh>
    <phoneticPr fontId="1"/>
  </si>
  <si>
    <t>ほかの調理費節約方法としては１５食分のカレーを一度に作って冷凍しておくのも有力！</t>
    <rPh sb="3" eb="5">
      <t>チョウリ</t>
    </rPh>
    <rPh sb="5" eb="6">
      <t>ヒ</t>
    </rPh>
    <rPh sb="6" eb="8">
      <t>セツヤク</t>
    </rPh>
    <rPh sb="8" eb="10">
      <t>ホウホウ</t>
    </rPh>
    <rPh sb="16" eb="18">
      <t>ショクブン</t>
    </rPh>
    <rPh sb="23" eb="25">
      <t>イチド</t>
    </rPh>
    <rPh sb="26" eb="27">
      <t>ツク</t>
    </rPh>
    <rPh sb="29" eb="31">
      <t>レイトウ</t>
    </rPh>
    <rPh sb="37" eb="39">
      <t>ユウリョク</t>
    </rPh>
    <phoneticPr fontId="1"/>
  </si>
  <si>
    <t>白米</t>
    <rPh sb="0" eb="2">
      <t>ハクマイ</t>
    </rPh>
    <phoneticPr fontId="1"/>
  </si>
  <si>
    <t>レンズ豆</t>
    <rPh sb="3" eb="4">
      <t>マメ</t>
    </rPh>
    <phoneticPr fontId="1"/>
  </si>
  <si>
    <t>40g</t>
    <phoneticPr fontId="1"/>
  </si>
  <si>
    <t>いりごま</t>
    <phoneticPr fontId="1"/>
  </si>
  <si>
    <t>20g</t>
    <phoneticPr fontId="1"/>
  </si>
  <si>
    <t>ﾁｱｼｰﾄﾞ</t>
    <phoneticPr fontId="1"/>
  </si>
  <si>
    <t>55g</t>
    <phoneticPr fontId="1"/>
  </si>
  <si>
    <t>きくらげ</t>
    <phoneticPr fontId="1"/>
  </si>
  <si>
    <t>10g</t>
    <phoneticPr fontId="1"/>
  </si>
  <si>
    <t xml:space="preserve"> ｶｯﾄわかめ</t>
    <phoneticPr fontId="1"/>
  </si>
  <si>
    <t>4ｇ</t>
    <phoneticPr fontId="1"/>
  </si>
  <si>
    <t>かぼちゃ</t>
    <phoneticPr fontId="1"/>
  </si>
  <si>
    <t>270ｇ</t>
    <phoneticPr fontId="1"/>
  </si>
  <si>
    <t>ﾆｭｰﾄﾘｼｮﾅﾙｲｰｽﾄ</t>
    <phoneticPr fontId="1"/>
  </si>
  <si>
    <t>180g</t>
    <phoneticPr fontId="1"/>
  </si>
  <si>
    <t>米粉</t>
    <rPh sb="0" eb="2">
      <t>コメコ</t>
    </rPh>
    <phoneticPr fontId="1"/>
  </si>
  <si>
    <t>ｹﾁｬｯﾌﾟ</t>
    <phoneticPr fontId="1"/>
  </si>
  <si>
    <t>210ｇ</t>
    <phoneticPr fontId="1"/>
  </si>
  <si>
    <t>Tr</t>
  </si>
  <si>
    <t>Tr</t>
    <phoneticPr fontId="1"/>
  </si>
  <si>
    <t>-</t>
    <phoneticPr fontId="1"/>
  </si>
  <si>
    <t>-</t>
    <phoneticPr fontId="1"/>
  </si>
  <si>
    <t>?</t>
    <phoneticPr fontId="1"/>
  </si>
  <si>
    <t>?</t>
  </si>
  <si>
    <t>調整豆乳</t>
    <rPh sb="0" eb="2">
      <t>チョウセイ</t>
    </rPh>
    <rPh sb="2" eb="4">
      <t>トウニュウ</t>
    </rPh>
    <phoneticPr fontId="1"/>
  </si>
  <si>
    <t>2ｇ</t>
    <phoneticPr fontId="1"/>
  </si>
  <si>
    <t>Tr</t>
    <phoneticPr fontId="1"/>
  </si>
  <si>
    <t>-</t>
    <phoneticPr fontId="1"/>
  </si>
  <si>
    <t>パーセント</t>
    <phoneticPr fontId="1"/>
  </si>
  <si>
    <t>チアシード</t>
    <phoneticPr fontId="1"/>
  </si>
  <si>
    <t>カットわかめ</t>
    <phoneticPr fontId="1"/>
  </si>
  <si>
    <t>ニュートリショナルイースト</t>
    <phoneticPr fontId="1"/>
  </si>
  <si>
    <t>ケチャップ</t>
    <phoneticPr fontId="1"/>
  </si>
  <si>
    <t>調製豆乳</t>
    <rPh sb="0" eb="4">
      <t>チョウセイトウニュウ</t>
    </rPh>
    <phoneticPr fontId="1"/>
  </si>
  <si>
    <t>作成日：２０２３年０４月１９日水曜日</t>
  </si>
  <si>
    <t>※節約食トリビア</t>
    <phoneticPr fontId="1"/>
  </si>
  <si>
    <r>
      <t>②</t>
    </r>
    <r>
      <rPr>
        <b/>
        <sz val="11"/>
        <color theme="1"/>
        <rFont val="Yu Gothic"/>
        <family val="3"/>
        <charset val="128"/>
        <scheme val="minor"/>
      </rPr>
      <t>一日消費量／ｇ</t>
    </r>
    <r>
      <rPr>
        <sz val="11"/>
        <color theme="1"/>
        <rFont val="Yu Gothic"/>
        <family val="2"/>
        <scheme val="minor"/>
      </rPr>
      <t>を記入。</t>
    </r>
    <r>
      <rPr>
        <b/>
        <sz val="11"/>
        <color theme="1"/>
        <rFont val="Yu Gothic"/>
        <family val="3"/>
        <charset val="128"/>
        <scheme val="minor"/>
      </rPr>
      <t>年間消費量／ｇ</t>
    </r>
    <r>
      <rPr>
        <sz val="11"/>
        <color theme="1"/>
        <rFont val="Yu Gothic"/>
        <family val="2"/>
        <scheme val="minor"/>
      </rPr>
      <t>が自動計算される。</t>
    </r>
    <rPh sb="1" eb="2">
      <t>イチ</t>
    </rPh>
    <rPh sb="2" eb="3">
      <t>ニチ</t>
    </rPh>
    <rPh sb="3" eb="6">
      <t>ショウヒリョウ</t>
    </rPh>
    <rPh sb="9" eb="11">
      <t>キニュウ</t>
    </rPh>
    <rPh sb="12" eb="14">
      <t>ネンカン</t>
    </rPh>
    <rPh sb="14" eb="17">
      <t>ショウヒリョウ</t>
    </rPh>
    <rPh sb="20" eb="22">
      <t>ジドウ</t>
    </rPh>
    <rPh sb="22" eb="24">
      <t>ケイサン</t>
    </rPh>
    <phoneticPr fontId="1"/>
  </si>
  <si>
    <r>
      <t>④</t>
    </r>
    <r>
      <rPr>
        <b/>
        <sz val="11"/>
        <color theme="1"/>
        <rFont val="Yu Gothic"/>
        <family val="3"/>
        <charset val="128"/>
        <scheme val="minor"/>
      </rPr>
      <t>一回購入費用／円</t>
    </r>
    <r>
      <rPr>
        <sz val="11"/>
        <color theme="1"/>
        <rFont val="Yu Gothic"/>
        <family val="3"/>
        <charset val="128"/>
        <scheme val="minor"/>
      </rPr>
      <t>を</t>
    </r>
    <r>
      <rPr>
        <sz val="11"/>
        <color theme="1"/>
        <rFont val="Yu Gothic"/>
        <family val="2"/>
        <scheme val="minor"/>
      </rPr>
      <t>記入。</t>
    </r>
    <r>
      <rPr>
        <b/>
        <sz val="11"/>
        <color theme="1"/>
        <rFont val="Yu Gothic"/>
        <family val="3"/>
        <charset val="128"/>
        <scheme val="minor"/>
      </rPr>
      <t>年間費用／円と一日費用／円</t>
    </r>
    <r>
      <rPr>
        <sz val="11"/>
        <color theme="1"/>
        <rFont val="Yu Gothic"/>
        <family val="2"/>
        <scheme val="minor"/>
      </rPr>
      <t>が自動計算される。</t>
    </r>
    <rPh sb="1" eb="3">
      <t>イッカイ</t>
    </rPh>
    <rPh sb="3" eb="5">
      <t>コウニュウ</t>
    </rPh>
    <rPh sb="5" eb="7">
      <t>ヒヨウ</t>
    </rPh>
    <rPh sb="8" eb="9">
      <t>エン</t>
    </rPh>
    <rPh sb="10" eb="12">
      <t>キニュウ</t>
    </rPh>
    <rPh sb="13" eb="15">
      <t>ネンカン</t>
    </rPh>
    <rPh sb="15" eb="17">
      <t>ヒヨウ</t>
    </rPh>
    <rPh sb="18" eb="19">
      <t>エン</t>
    </rPh>
    <rPh sb="20" eb="22">
      <t>イチニチ</t>
    </rPh>
    <rPh sb="22" eb="24">
      <t>ヒヨウ</t>
    </rPh>
    <rPh sb="25" eb="26">
      <t>エン</t>
    </rPh>
    <rPh sb="27" eb="29">
      <t>ジドウ</t>
    </rPh>
    <rPh sb="29" eb="31">
      <t>ケイサン</t>
    </rPh>
    <phoneticPr fontId="1"/>
  </si>
  <si>
    <r>
      <t>⑤②～④までを記入によって</t>
    </r>
    <r>
      <rPr>
        <b/>
        <sz val="11"/>
        <color theme="1"/>
        <rFont val="Yu Gothic"/>
        <family val="3"/>
        <charset val="128"/>
        <scheme val="minor"/>
      </rPr>
      <t>一食</t>
    </r>
    <r>
      <rPr>
        <sz val="11"/>
        <color theme="1"/>
        <rFont val="Yu Gothic"/>
        <family val="2"/>
        <scheme val="minor"/>
      </rPr>
      <t>、</t>
    </r>
    <r>
      <rPr>
        <b/>
        <sz val="11"/>
        <color theme="1"/>
        <rFont val="Yu Gothic"/>
        <family val="3"/>
        <charset val="128"/>
        <scheme val="minor"/>
      </rPr>
      <t>週間</t>
    </r>
    <r>
      <rPr>
        <sz val="11"/>
        <color theme="1"/>
        <rFont val="Yu Gothic"/>
        <family val="2"/>
        <scheme val="minor"/>
      </rPr>
      <t>、</t>
    </r>
    <r>
      <rPr>
        <b/>
        <sz val="11"/>
        <color theme="1"/>
        <rFont val="Yu Gothic"/>
        <family val="3"/>
        <charset val="128"/>
        <scheme val="minor"/>
      </rPr>
      <t>月間</t>
    </r>
    <r>
      <rPr>
        <sz val="11"/>
        <color theme="1"/>
        <rFont val="Yu Gothic"/>
        <family val="2"/>
        <scheme val="minor"/>
      </rPr>
      <t>の</t>
    </r>
    <r>
      <rPr>
        <b/>
        <sz val="11"/>
        <color theme="1"/>
        <rFont val="Yu Gothic"/>
        <family val="3"/>
        <charset val="128"/>
        <scheme val="minor"/>
      </rPr>
      <t>消費量</t>
    </r>
    <r>
      <rPr>
        <sz val="11"/>
        <color theme="1"/>
        <rFont val="Yu Gothic"/>
        <family val="2"/>
        <scheme val="minor"/>
      </rPr>
      <t>と</t>
    </r>
    <r>
      <rPr>
        <b/>
        <sz val="11"/>
        <color theme="1"/>
        <rFont val="Yu Gothic"/>
        <family val="3"/>
        <charset val="128"/>
        <scheme val="minor"/>
      </rPr>
      <t>費用</t>
    </r>
    <r>
      <rPr>
        <sz val="11"/>
        <color theme="1"/>
        <rFont val="Yu Gothic"/>
        <family val="2"/>
        <scheme val="minor"/>
      </rPr>
      <t>を記述した右表も自動計算される。</t>
    </r>
    <rPh sb="7" eb="9">
      <t>キニュウ</t>
    </rPh>
    <rPh sb="13" eb="15">
      <t>イッショク</t>
    </rPh>
    <rPh sb="16" eb="18">
      <t>シュウカン</t>
    </rPh>
    <rPh sb="19" eb="21">
      <t>ゲッカン</t>
    </rPh>
    <rPh sb="22" eb="25">
      <t>ショウヒリョウ</t>
    </rPh>
    <rPh sb="26" eb="28">
      <t>ヒヨウ</t>
    </rPh>
    <rPh sb="29" eb="31">
      <t>キジュツ</t>
    </rPh>
    <rPh sb="33" eb="34">
      <t>ミギ</t>
    </rPh>
    <rPh sb="34" eb="35">
      <t>ヒョウ</t>
    </rPh>
    <rPh sb="36" eb="38">
      <t>ジドウ</t>
    </rPh>
    <rPh sb="38" eb="40">
      <t>ケイサン</t>
    </rPh>
    <phoneticPr fontId="1"/>
  </si>
  <si>
    <r>
      <t>⑥左表の</t>
    </r>
    <r>
      <rPr>
        <b/>
        <sz val="11"/>
        <color theme="1"/>
        <rFont val="Yu Gothic"/>
        <family val="3"/>
        <charset val="128"/>
        <scheme val="minor"/>
      </rPr>
      <t>消費支出</t>
    </r>
    <r>
      <rPr>
        <sz val="11"/>
        <color theme="1"/>
        <rFont val="Yu Gothic"/>
        <family val="2"/>
        <scheme val="minor"/>
      </rPr>
      <t>を記入すると、</t>
    </r>
    <r>
      <rPr>
        <b/>
        <sz val="11"/>
        <color theme="1"/>
        <rFont val="Yu Gothic"/>
        <family val="3"/>
        <charset val="128"/>
        <scheme val="minor"/>
      </rPr>
      <t>エンゲル係数</t>
    </r>
    <r>
      <rPr>
        <sz val="11"/>
        <color theme="1"/>
        <rFont val="Yu Gothic"/>
        <family val="2"/>
        <scheme val="minor"/>
      </rPr>
      <t>が自動計算される。</t>
    </r>
    <rPh sb="1" eb="2">
      <t>ヒダリ</t>
    </rPh>
    <rPh sb="2" eb="3">
      <t>ヒョウ</t>
    </rPh>
    <rPh sb="4" eb="6">
      <t>ショウヒ</t>
    </rPh>
    <rPh sb="6" eb="8">
      <t>シシュツ</t>
    </rPh>
    <rPh sb="9" eb="11">
      <t>キニュウ</t>
    </rPh>
    <rPh sb="19" eb="21">
      <t>ケイスウ</t>
    </rPh>
    <rPh sb="22" eb="24">
      <t>ジドウ</t>
    </rPh>
    <rPh sb="24" eb="26">
      <t>ケイサン</t>
    </rPh>
    <phoneticPr fontId="1"/>
  </si>
  <si>
    <r>
      <t>①</t>
    </r>
    <r>
      <rPr>
        <b/>
        <sz val="11"/>
        <color theme="1"/>
        <rFont val="Yu Gothic"/>
        <family val="3"/>
        <charset val="128"/>
        <scheme val="minor"/>
      </rPr>
      <t>名称と購入商品と備考</t>
    </r>
    <r>
      <rPr>
        <sz val="11"/>
        <color theme="1"/>
        <rFont val="Yu Gothic"/>
        <family val="2"/>
        <scheme val="minor"/>
      </rPr>
      <t>を記入</t>
    </r>
    <rPh sb="1" eb="3">
      <t>メイショウ</t>
    </rPh>
    <rPh sb="4" eb="6">
      <t>コウニュウ</t>
    </rPh>
    <rPh sb="6" eb="8">
      <t>ショウヒン</t>
    </rPh>
    <rPh sb="9" eb="11">
      <t>ビコウ</t>
    </rPh>
    <rPh sb="12" eb="14">
      <t>キニュウ</t>
    </rPh>
    <phoneticPr fontId="1"/>
  </si>
  <si>
    <r>
      <t>③</t>
    </r>
    <r>
      <rPr>
        <b/>
        <sz val="11"/>
        <color theme="1"/>
        <rFont val="Yu Gothic"/>
        <family val="3"/>
        <charset val="128"/>
        <scheme val="minor"/>
      </rPr>
      <t>一回購入重量／ｇ</t>
    </r>
    <r>
      <rPr>
        <sz val="11"/>
        <color theme="1"/>
        <rFont val="Yu Gothic"/>
        <family val="2"/>
        <scheme val="minor"/>
      </rPr>
      <t>を記入。</t>
    </r>
    <r>
      <rPr>
        <b/>
        <sz val="11"/>
        <color theme="1"/>
        <rFont val="Yu Gothic"/>
        <family val="3"/>
        <charset val="128"/>
        <scheme val="minor"/>
      </rPr>
      <t>年間購入回数／回</t>
    </r>
    <r>
      <rPr>
        <sz val="11"/>
        <color theme="1"/>
        <rFont val="Yu Gothic"/>
        <family val="3"/>
        <charset val="128"/>
        <scheme val="minor"/>
      </rPr>
      <t>と</t>
    </r>
    <r>
      <rPr>
        <b/>
        <sz val="11"/>
        <color theme="1"/>
        <rFont val="Yu Gothic"/>
        <family val="3"/>
        <charset val="128"/>
        <scheme val="minor"/>
      </rPr>
      <t>一回消費日数／日</t>
    </r>
    <r>
      <rPr>
        <sz val="11"/>
        <color theme="1"/>
        <rFont val="Yu Gothic"/>
        <family val="2"/>
        <scheme val="minor"/>
      </rPr>
      <t>が自動計算される。</t>
    </r>
    <rPh sb="1" eb="3">
      <t>イッカイ</t>
    </rPh>
    <rPh sb="3" eb="5">
      <t>コウニュウ</t>
    </rPh>
    <rPh sb="5" eb="7">
      <t>ジュウリョウ</t>
    </rPh>
    <rPh sb="10" eb="12">
      <t>キニュウ</t>
    </rPh>
    <rPh sb="13" eb="15">
      <t>ネンカン</t>
    </rPh>
    <rPh sb="15" eb="17">
      <t>コウニュウ</t>
    </rPh>
    <rPh sb="17" eb="19">
      <t>カイスウ</t>
    </rPh>
    <rPh sb="20" eb="21">
      <t>カイ</t>
    </rPh>
    <rPh sb="22" eb="24">
      <t>イッカイ</t>
    </rPh>
    <rPh sb="24" eb="26">
      <t>ショウヒ</t>
    </rPh>
    <rPh sb="26" eb="28">
      <t>ニッスウ</t>
    </rPh>
    <rPh sb="29" eb="30">
      <t>ニチ</t>
    </rPh>
    <rPh sb="31" eb="33">
      <t>ジドウ</t>
    </rPh>
    <rPh sb="33" eb="35">
      <t>ケイサン</t>
    </rPh>
    <phoneticPr fontId="1"/>
  </si>
  <si>
    <t>①名称</t>
    <rPh sb="1" eb="3">
      <t>メイショウ</t>
    </rPh>
    <phoneticPr fontId="1"/>
  </si>
  <si>
    <t>①備考</t>
    <rPh sb="1" eb="3">
      <t>ビコウ</t>
    </rPh>
    <phoneticPr fontId="1"/>
  </si>
  <si>
    <t>②一日消費量／ｇ</t>
    <rPh sb="1" eb="3">
      <t>イチニチ</t>
    </rPh>
    <rPh sb="3" eb="6">
      <t>ショウヒリョウ</t>
    </rPh>
    <phoneticPr fontId="1"/>
  </si>
  <si>
    <t>②年間消費量／ｇ</t>
    <rPh sb="1" eb="3">
      <t>ネンカン</t>
    </rPh>
    <rPh sb="3" eb="6">
      <t>ショウヒリョウ</t>
    </rPh>
    <phoneticPr fontId="1"/>
  </si>
  <si>
    <t>③一回購入重量／ｇ</t>
    <rPh sb="1" eb="3">
      <t>イッカイ</t>
    </rPh>
    <rPh sb="3" eb="5">
      <t>コウニュウ</t>
    </rPh>
    <rPh sb="5" eb="7">
      <t>ジュウリョウ</t>
    </rPh>
    <phoneticPr fontId="1"/>
  </si>
  <si>
    <t>③年間購入回数／回</t>
    <rPh sb="1" eb="3">
      <t>ネンカン</t>
    </rPh>
    <rPh sb="3" eb="5">
      <t>コウニュウ</t>
    </rPh>
    <rPh sb="5" eb="7">
      <t>カイスウ</t>
    </rPh>
    <rPh sb="8" eb="9">
      <t>カイ</t>
    </rPh>
    <phoneticPr fontId="1"/>
  </si>
  <si>
    <t>③一回消費日数／日</t>
    <rPh sb="1" eb="3">
      <t>イッカイ</t>
    </rPh>
    <rPh sb="3" eb="5">
      <t>ショウヒ</t>
    </rPh>
    <rPh sb="5" eb="7">
      <t>ニッスウ</t>
    </rPh>
    <rPh sb="8" eb="9">
      <t>ニチ</t>
    </rPh>
    <phoneticPr fontId="1"/>
  </si>
  <si>
    <t>④一回購入費用／円</t>
    <rPh sb="1" eb="3">
      <t>イッカイ</t>
    </rPh>
    <rPh sb="3" eb="5">
      <t>コウニュウ</t>
    </rPh>
    <rPh sb="5" eb="7">
      <t>ヒヨウ</t>
    </rPh>
    <rPh sb="8" eb="9">
      <t>エン</t>
    </rPh>
    <phoneticPr fontId="1"/>
  </si>
  <si>
    <t>④年間費用／円</t>
    <rPh sb="1" eb="3">
      <t>ネンカン</t>
    </rPh>
    <rPh sb="3" eb="5">
      <t>ヒヨウ</t>
    </rPh>
    <rPh sb="6" eb="7">
      <t>エン</t>
    </rPh>
    <phoneticPr fontId="1"/>
  </si>
  <si>
    <t>④一日費用／円</t>
    <rPh sb="1" eb="3">
      <t>イチニチ</t>
    </rPh>
    <rPh sb="3" eb="5">
      <t>ヒヨウ</t>
    </rPh>
    <rPh sb="6" eb="7">
      <t>エン</t>
    </rPh>
    <phoneticPr fontId="1"/>
  </si>
  <si>
    <t>ヤマノライス　楽天市場店</t>
    <rPh sb="7" eb="12">
      <t>ラクテンイチバテン</t>
    </rPh>
    <phoneticPr fontId="1"/>
  </si>
  <si>
    <t xml:space="preserve"> エンゲル係数計算（年間）</t>
    <rPh sb="5" eb="7">
      <t>ケイスウ</t>
    </rPh>
    <rPh sb="7" eb="9">
      <t>ケイサン</t>
    </rPh>
    <rPh sb="10" eb="12">
      <t>ネンカン</t>
    </rPh>
    <phoneticPr fontId="1"/>
  </si>
  <si>
    <t>年間食費</t>
    <rPh sb="0" eb="2">
      <t>ネンカン</t>
    </rPh>
    <rPh sb="2" eb="4">
      <t>ショクヒ</t>
    </rPh>
    <phoneticPr fontId="1"/>
  </si>
  <si>
    <t xml:space="preserve"> エンゲル係数計算（月間）</t>
    <rPh sb="5" eb="7">
      <t>ケイスウ</t>
    </rPh>
    <rPh sb="7" eb="9">
      <t>ケイサン</t>
    </rPh>
    <rPh sb="10" eb="12">
      <t>ゲッカン</t>
    </rPh>
    <phoneticPr fontId="1"/>
  </si>
  <si>
    <t xml:space="preserve"> エンゲル係数計算（週間）</t>
    <rPh sb="5" eb="7">
      <t>ケイスウ</t>
    </rPh>
    <rPh sb="7" eb="9">
      <t>ケイサン</t>
    </rPh>
    <rPh sb="10" eb="12">
      <t>シュウカン</t>
    </rPh>
    <phoneticPr fontId="1"/>
  </si>
  <si>
    <t xml:space="preserve"> エンゲル係数計算（一日）</t>
    <rPh sb="5" eb="7">
      <t>ケイスウ</t>
    </rPh>
    <rPh sb="7" eb="9">
      <t>ケイサン</t>
    </rPh>
    <rPh sb="10" eb="12">
      <t>イチニチ</t>
    </rPh>
    <phoneticPr fontId="1"/>
  </si>
  <si>
    <t>ハイカーボ（高炭水化物食）と運動を組合わせるのが健康的。</t>
    <phoneticPr fontId="1"/>
  </si>
  <si>
    <t>炭水化物はガソリンのような物なので運動量がないと語れない。</t>
    <rPh sb="0" eb="4">
      <t>タンスイカブツ</t>
    </rPh>
    <rPh sb="13" eb="14">
      <t>モノ</t>
    </rPh>
    <rPh sb="17" eb="20">
      <t>ウンドウリョウ</t>
    </rPh>
    <rPh sb="24" eb="25">
      <t>カタ</t>
    </rPh>
    <phoneticPr fontId="1"/>
  </si>
  <si>
    <t>大昔は１万７０００歩ほど毎日歩いていたとの説もある。</t>
    <rPh sb="0" eb="2">
      <t>オオムカシ</t>
    </rPh>
    <rPh sb="4" eb="5">
      <t>マン</t>
    </rPh>
    <rPh sb="9" eb="10">
      <t>ホ</t>
    </rPh>
    <rPh sb="12" eb="14">
      <t>マイニチ</t>
    </rPh>
    <rPh sb="14" eb="15">
      <t>アル</t>
    </rPh>
    <rPh sb="21" eb="22">
      <t>セツ</t>
    </rPh>
    <phoneticPr fontId="1"/>
  </si>
  <si>
    <t>食前の果物や野菜の摂取、飲水or飲酢などをしましょう。</t>
    <rPh sb="0" eb="2">
      <t>ショクゼン</t>
    </rPh>
    <rPh sb="3" eb="5">
      <t>クダモノ</t>
    </rPh>
    <rPh sb="6" eb="8">
      <t>ヤサイ</t>
    </rPh>
    <rPh sb="9" eb="11">
      <t>セッシュ</t>
    </rPh>
    <rPh sb="12" eb="14">
      <t>インスイ</t>
    </rPh>
    <rPh sb="16" eb="17">
      <t>ノ</t>
    </rPh>
    <rPh sb="17" eb="18">
      <t>ス</t>
    </rPh>
    <phoneticPr fontId="1"/>
  </si>
  <si>
    <t>食前に筋トレをすると糖質が筋肉に吸収されるそうです。</t>
    <rPh sb="0" eb="2">
      <t>ショクゼン</t>
    </rPh>
    <rPh sb="3" eb="4">
      <t>キン</t>
    </rPh>
    <rPh sb="10" eb="12">
      <t>トウシツ</t>
    </rPh>
    <rPh sb="13" eb="15">
      <t>キンニク</t>
    </rPh>
    <rPh sb="16" eb="18">
      <t>キュウシュウ</t>
    </rPh>
    <phoneticPr fontId="1"/>
  </si>
  <si>
    <t>スクワットなどから筋トレは初めて見ましょう。</t>
    <rPh sb="9" eb="10">
      <t>キン</t>
    </rPh>
    <rPh sb="13" eb="14">
      <t>ハジ</t>
    </rPh>
    <rPh sb="16" eb="17">
      <t>ミ</t>
    </rPh>
    <phoneticPr fontId="1"/>
  </si>
  <si>
    <t>※運動と水分補給では塩分摂取をせずに腎血流量を増やせる。</t>
    <rPh sb="1" eb="3">
      <t>ウンドウ</t>
    </rPh>
    <rPh sb="4" eb="6">
      <t>スイブン</t>
    </rPh>
    <rPh sb="6" eb="8">
      <t>ホキュウ</t>
    </rPh>
    <rPh sb="10" eb="12">
      <t>エンブン</t>
    </rPh>
    <rPh sb="12" eb="14">
      <t>セッシュ</t>
    </rPh>
    <rPh sb="18" eb="19">
      <t>ジン</t>
    </rPh>
    <rPh sb="19" eb="22">
      <t>ケツリュウリョウ</t>
    </rPh>
    <rPh sb="23" eb="24">
      <t>フ</t>
    </rPh>
    <phoneticPr fontId="1"/>
  </si>
  <si>
    <t>バージョン２．５　完全食＆節約食作成用　栄養&amp;食費計算テンプレ☆</t>
    <phoneticPr fontId="1"/>
  </si>
  <si>
    <t>シャフスチョイスジャパン（楽天市場）</t>
    <rPh sb="13" eb="15">
      <t>ラクテン</t>
    </rPh>
    <rPh sb="15" eb="17">
      <t>イチバ</t>
    </rPh>
    <phoneticPr fontId="1"/>
  </si>
  <si>
    <t>近所の店で１ｋｇ３００円台だった！ でもネット価格８８０円！</t>
    <rPh sb="0" eb="2">
      <t>キンジョ</t>
    </rPh>
    <rPh sb="3" eb="4">
      <t>ミセ</t>
    </rPh>
    <rPh sb="11" eb="13">
      <t>エンダイ</t>
    </rPh>
    <rPh sb="23" eb="25">
      <t>カカク</t>
    </rPh>
    <rPh sb="28" eb="29">
      <t>エン</t>
    </rPh>
    <phoneticPr fontId="1"/>
  </si>
  <si>
    <t>メルカリとかヤフオクでもっと安く農家の方が売っているかも？</t>
    <rPh sb="14" eb="15">
      <t>ヤス</t>
    </rPh>
    <rPh sb="16" eb="18">
      <t>ノウカ</t>
    </rPh>
    <rPh sb="19" eb="20">
      <t>カタ</t>
    </rPh>
    <rPh sb="21" eb="22">
      <t>ウ</t>
    </rPh>
    <phoneticPr fontId="1"/>
  </si>
  <si>
    <t>砕米（白米・・・汗）</t>
    <rPh sb="0" eb="2">
      <t>サイマイ</t>
    </rPh>
    <rPh sb="3" eb="5">
      <t>ハクマイ</t>
    </rPh>
    <rPh sb="8" eb="9">
      <t>アセ</t>
    </rPh>
    <phoneticPr fontId="1"/>
  </si>
  <si>
    <t>例の２０ｋｇ１９８０円のチアシードで計算すべきか(^^;)</t>
    <rPh sb="0" eb="1">
      <t>レイ</t>
    </rPh>
    <rPh sb="10" eb="11">
      <t>エン</t>
    </rPh>
    <rPh sb="18" eb="20">
      <t>ケイサン</t>
    </rPh>
    <phoneticPr fontId="1"/>
  </si>
  <si>
    <t>１７３０円＋送料６６０円</t>
    <rPh sb="4" eb="5">
      <t>エン</t>
    </rPh>
    <rPh sb="6" eb="8">
      <t>ソウリョウ</t>
    </rPh>
    <rPh sb="11" eb="12">
      <t>エン</t>
    </rPh>
    <phoneticPr fontId="1"/>
  </si>
  <si>
    <t>①重量／値段</t>
    <rPh sb="1" eb="3">
      <t>ジュウリョウ</t>
    </rPh>
    <rPh sb="4" eb="6">
      <t>ネダン</t>
    </rPh>
    <phoneticPr fontId="1"/>
  </si>
  <si>
    <t>23kg/3280y</t>
    <phoneticPr fontId="1"/>
  </si>
  <si>
    <t>1kg/880y</t>
    <phoneticPr fontId="1"/>
  </si>
  <si>
    <t>1kg/600y</t>
    <phoneticPr fontId="1"/>
  </si>
  <si>
    <t>2kg/900y</t>
    <phoneticPr fontId="1"/>
  </si>
  <si>
    <t>1kg/2390y</t>
    <phoneticPr fontId="1"/>
  </si>
  <si>
    <t>カットわかめ（中国産）１ｋｇ（乾燥）</t>
  </si>
  <si>
    <t>業務スーパー</t>
    <rPh sb="0" eb="2">
      <t>ギョウム</t>
    </rPh>
    <phoneticPr fontId="1"/>
  </si>
  <si>
    <t>マルトモ　裏白木耳スライス</t>
  </si>
  <si>
    <t>1kg/2774y</t>
    <phoneticPr fontId="1"/>
  </si>
  <si>
    <t>２１８０円＋送料５９４円</t>
    <rPh sb="4" eb="5">
      <t>エン</t>
    </rPh>
    <rPh sb="6" eb="8">
      <t>ソウリョウ</t>
    </rPh>
    <rPh sb="11" eb="12">
      <t>エン</t>
    </rPh>
    <phoneticPr fontId="1"/>
  </si>
  <si>
    <t>10kg/4980y</t>
    <phoneticPr fontId="1"/>
  </si>
  <si>
    <t>明治屋　北海道の野菜＆食品　（楽天市場）</t>
    <rPh sb="0" eb="3">
      <t>メイジヤ</t>
    </rPh>
    <rPh sb="4" eb="7">
      <t>ホッカイドウ</t>
    </rPh>
    <rPh sb="8" eb="10">
      <t>ヤサイ</t>
    </rPh>
    <rPh sb="11" eb="13">
      <t>ショクヒン</t>
    </rPh>
    <rPh sb="15" eb="17">
      <t>ラクテン</t>
    </rPh>
    <rPh sb="17" eb="19">
      <t>イチバ</t>
    </rPh>
    <phoneticPr fontId="1"/>
  </si>
  <si>
    <t>１００ｇ５０円で買えないなら、ネットで買った方が安そう？</t>
    <rPh sb="6" eb="7">
      <t>エン</t>
    </rPh>
    <rPh sb="8" eb="9">
      <t>カ</t>
    </rPh>
    <rPh sb="19" eb="20">
      <t>カ</t>
    </rPh>
    <rPh sb="22" eb="23">
      <t>ホウ</t>
    </rPh>
    <rPh sb="24" eb="25">
      <t>ヤス</t>
    </rPh>
    <phoneticPr fontId="1"/>
  </si>
  <si>
    <t>624g/3082y</t>
    <phoneticPr fontId="1"/>
  </si>
  <si>
    <t>無糖</t>
    <phoneticPr fontId="1"/>
  </si>
  <si>
    <t>FELICITY Beer &amp; Water</t>
    <phoneticPr fontId="1"/>
  </si>
  <si>
    <t>パワーステーション（楽天市場）</t>
    <rPh sb="10" eb="12">
      <t>ラクテン</t>
    </rPh>
    <rPh sb="12" eb="14">
      <t>イチバ</t>
    </rPh>
    <phoneticPr fontId="1"/>
  </si>
  <si>
    <t>肥前高山蔵屋敷（楽天市場）</t>
    <rPh sb="0" eb="2">
      <t>ヒゼン</t>
    </rPh>
    <rPh sb="2" eb="4">
      <t>タカヤマ</t>
    </rPh>
    <rPh sb="4" eb="7">
      <t>クラヤシキ</t>
    </rPh>
    <rPh sb="8" eb="10">
      <t>ラクテン</t>
    </rPh>
    <rPh sb="10" eb="12">
      <t>イチバ</t>
    </rPh>
    <phoneticPr fontId="1"/>
  </si>
  <si>
    <t>総合食品卸売問屋　くまの中谷商品（楽天市場）</t>
    <rPh sb="0" eb="2">
      <t>ソウゴウ</t>
    </rPh>
    <rPh sb="2" eb="4">
      <t>ショクヒン</t>
    </rPh>
    <rPh sb="4" eb="6">
      <t>オロシウ</t>
    </rPh>
    <rPh sb="6" eb="8">
      <t>ドンヤ</t>
    </rPh>
    <rPh sb="12" eb="14">
      <t>ナカタニ</t>
    </rPh>
    <rPh sb="14" eb="16">
      <t>ショウヒン</t>
    </rPh>
    <rPh sb="17" eb="19">
      <t>ラクテン</t>
    </rPh>
    <rPh sb="19" eb="21">
      <t>イチバ</t>
    </rPh>
    <phoneticPr fontId="1"/>
  </si>
  <si>
    <t>かぼちゃ 送料無料 10kg 北海道 ニセコ産</t>
  </si>
  <si>
    <t xml:space="preserve">iherb </t>
    <phoneticPr fontId="1"/>
  </si>
  <si>
    <t>KAL, 栄養酵母フレーク、ワンダフルナッツ風味</t>
  </si>
  <si>
    <t>カルリン比は1対1が高効率らしい。</t>
    <phoneticPr fontId="1"/>
  </si>
  <si>
    <t>カル：マグ比の理想は1～1．5。1に近い方が望ましいらしい。</t>
    <rPh sb="5" eb="6">
      <t>ヒ</t>
    </rPh>
    <phoneticPr fontId="1"/>
  </si>
  <si>
    <t>理想は5：1</t>
  </si>
  <si>
    <t>銅：亜鉛比は理想値不明。血中では銅よりも亜鉛が少し多いのが理想らしい</t>
    <rPh sb="0" eb="1">
      <t>ドウ</t>
    </rPh>
    <rPh sb="2" eb="4">
      <t>アエン</t>
    </rPh>
    <rPh sb="4" eb="5">
      <t>ヒ</t>
    </rPh>
    <phoneticPr fontId="1"/>
  </si>
  <si>
    <t>ナトリウム：カリウム比の理想値は不明。尿中ナトカリ比は2以下推奨</t>
    <rPh sb="10" eb="11">
      <t>ヒ</t>
    </rPh>
    <phoneticPr fontId="1"/>
  </si>
  <si>
    <t>オメガ６：オメガ３比は1～1．5がベスト。理想は1．1～1．2か？？</t>
    <phoneticPr fontId="1"/>
  </si>
  <si>
    <t>糖：タンパク質比。運動後に食べるなら３：１が理想。</t>
    <rPh sb="0" eb="1">
      <t>トウ</t>
    </rPh>
    <rPh sb="6" eb="7">
      <t>シツ</t>
    </rPh>
    <rPh sb="7" eb="8">
      <t>ヒ</t>
    </rPh>
    <phoneticPr fontId="1"/>
  </si>
  <si>
    <t>食物繊維の不溶性：水溶性比は理想は2：1</t>
    <rPh sb="0" eb="2">
      <t>ショクモツ</t>
    </rPh>
    <rPh sb="2" eb="4">
      <t>センイ</t>
    </rPh>
    <rPh sb="5" eb="8">
      <t>フヨウセイ</t>
    </rPh>
    <rPh sb="9" eb="12">
      <t>スイヨウセイ</t>
    </rPh>
    <rPh sb="12" eb="13">
      <t>ヒ</t>
    </rPh>
    <phoneticPr fontId="1"/>
  </si>
  <si>
    <t>①購入商品</t>
    <rPh sb="1" eb="3">
      <t>コウニュウ</t>
    </rPh>
    <rPh sb="3" eb="5">
      <t>ショウヒン</t>
    </rPh>
    <phoneticPr fontId="1"/>
  </si>
  <si>
    <t>①購入場所</t>
    <rPh sb="1" eb="3">
      <t>コウニュウ</t>
    </rPh>
    <rPh sb="3" eb="5">
      <t>バショ</t>
    </rPh>
    <phoneticPr fontId="1"/>
  </si>
  <si>
    <t>みたけ食品　楽天市場店</t>
    <rPh sb="3" eb="5">
      <t>ショクヒン</t>
    </rPh>
    <rPh sb="6" eb="8">
      <t>ラクテン</t>
    </rPh>
    <rPh sb="8" eb="10">
      <t>イチバ</t>
    </rPh>
    <rPh sb="10" eb="11">
      <t>テン</t>
    </rPh>
    <phoneticPr fontId="1"/>
  </si>
  <si>
    <t>マルサン 調製豆乳 1L 紙パック 1000ml 6本×3ケース（18本）</t>
    <phoneticPr fontId="1"/>
  </si>
  <si>
    <t>18kg/3591y</t>
    <phoneticPr fontId="1"/>
  </si>
  <si>
    <t>送料無料</t>
    <rPh sb="0" eb="2">
      <t>ソウリョウ</t>
    </rPh>
    <rPh sb="2" eb="4">
      <t>ムリョウ</t>
    </rPh>
    <phoneticPr fontId="1"/>
  </si>
  <si>
    <t>みたけ 米粉パウダー1番ミドルタイプ 1kg 12個セット</t>
    <phoneticPr fontId="1"/>
  </si>
  <si>
    <t>12kg</t>
    <phoneticPr fontId="1"/>
  </si>
  <si>
    <t>VP トマトケチャップ　1kg　アスクフーズ　業務用</t>
    <phoneticPr fontId="1"/>
  </si>
  <si>
    <t>328*18+765=6669</t>
    <phoneticPr fontId="1"/>
  </si>
  <si>
    <t>送料765円。五葷入っている商品で、私はオリベジなので食べられません。</t>
    <rPh sb="0" eb="2">
      <t>ソウリョウ</t>
    </rPh>
    <rPh sb="5" eb="6">
      <t>エン</t>
    </rPh>
    <rPh sb="7" eb="9">
      <t>ゴクン</t>
    </rPh>
    <rPh sb="9" eb="10">
      <t>ハイ</t>
    </rPh>
    <rPh sb="14" eb="16">
      <t>ショウヒン</t>
    </rPh>
    <rPh sb="18" eb="19">
      <t>ワタシ</t>
    </rPh>
    <rPh sb="27" eb="28">
      <t>タ</t>
    </rPh>
    <phoneticPr fontId="1"/>
  </si>
  <si>
    <t>補足：オリベジとはオリエンタルベジタリアンの略。五葷を食べない。</t>
    <rPh sb="0" eb="2">
      <t>ホソク</t>
    </rPh>
    <rPh sb="22" eb="23">
      <t>リャク</t>
    </rPh>
    <rPh sb="24" eb="26">
      <t>ゴクン</t>
    </rPh>
    <rPh sb="27" eb="28">
      <t>タ</t>
    </rPh>
    <phoneticPr fontId="1"/>
  </si>
  <si>
    <t>補足2：五葷とはにら・にんにく・らっきょう・ねぎ・あさつきなどのネギ科の野菜</t>
    <rPh sb="0" eb="2">
      <t>ホソク</t>
    </rPh>
    <rPh sb="4" eb="6">
      <t>ゴクン</t>
    </rPh>
    <rPh sb="34" eb="35">
      <t>カ</t>
    </rPh>
    <rPh sb="36" eb="38">
      <t>ヤサイ</t>
    </rPh>
    <phoneticPr fontId="1"/>
  </si>
  <si>
    <t>補足3：五葷の入っていないかるなぁのケチャップは1ｋｇ1000円程度するので私はそれで作ります。</t>
    <rPh sb="0" eb="2">
      <t>ホソク</t>
    </rPh>
    <rPh sb="4" eb="6">
      <t>ゴクン</t>
    </rPh>
    <rPh sb="7" eb="8">
      <t>ハイ</t>
    </rPh>
    <rPh sb="31" eb="32">
      <t>エン</t>
    </rPh>
    <rPh sb="32" eb="34">
      <t>テイド</t>
    </rPh>
    <rPh sb="38" eb="39">
      <t>ワタシ</t>
    </rPh>
    <rPh sb="43" eb="44">
      <t>ツク</t>
    </rPh>
    <phoneticPr fontId="1"/>
  </si>
  <si>
    <t>Yahoo! ショッピング　業務用食材館</t>
    <rPh sb="14" eb="17">
      <t>ギョウムヨウ</t>
    </rPh>
    <rPh sb="17" eb="19">
      <t>ショクザイ</t>
    </rPh>
    <rPh sb="19" eb="20">
      <t>カン</t>
    </rPh>
    <phoneticPr fontId="1"/>
  </si>
  <si>
    <t>補足4：現在の相場の場合かるなぁのケチャップにすると年間食費4万円増加。</t>
    <rPh sb="0" eb="2">
      <t>ホソク</t>
    </rPh>
    <rPh sb="4" eb="6">
      <t>ゲンザイ</t>
    </rPh>
    <rPh sb="7" eb="9">
      <t>ソウバ</t>
    </rPh>
    <rPh sb="10" eb="12">
      <t>バアイ</t>
    </rPh>
    <rPh sb="26" eb="28">
      <t>ネンカン</t>
    </rPh>
    <rPh sb="28" eb="30">
      <t>ショクヒ</t>
    </rPh>
    <rPh sb="31" eb="33">
      <t>マンエン</t>
    </rPh>
    <rPh sb="33" eb="35">
      <t>ゾウカ</t>
    </rPh>
    <phoneticPr fontId="1"/>
  </si>
  <si>
    <t>補足5：個人的にはオリベジ商品が増えたり単価が下がると嬉しいです。</t>
    <rPh sb="0" eb="2">
      <t>ホソク</t>
    </rPh>
    <rPh sb="4" eb="7">
      <t>コジンテキ</t>
    </rPh>
    <rPh sb="13" eb="15">
      <t>ショウヒン</t>
    </rPh>
    <rPh sb="16" eb="17">
      <t>フ</t>
    </rPh>
    <rPh sb="20" eb="22">
      <t>タンカ</t>
    </rPh>
    <rPh sb="23" eb="24">
      <t>サ</t>
    </rPh>
    <rPh sb="27" eb="28">
      <t>ウレ</t>
    </rPh>
    <phoneticPr fontId="1"/>
  </si>
  <si>
    <t>不足は特にない。</t>
    <rPh sb="0" eb="2">
      <t>フソク</t>
    </rPh>
    <rPh sb="3" eb="4">
      <t>トク</t>
    </rPh>
    <phoneticPr fontId="1"/>
  </si>
  <si>
    <t>糖質が多いハイカーボなのが特徴。要運動。</t>
    <rPh sb="16" eb="17">
      <t>ヨウ</t>
    </rPh>
    <rPh sb="17" eb="19">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</si>
</sst>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6"/>
      <name val="Yu Gothic"/>
      <family val="3"/>
      <charset val="128"/>
      <scheme val="minor"/>
    </font>
    <font>
      <b/>
      <sz val="11"/>
      <color theme="0"/>
      <name val="Yu Gothic"/>
      <family val="2"/>
      <scheme val="minor"/>
    </font>
    <font>
      <b/>
      <sz val="8"/>
      <color rgb="FF1E1E18"/>
      <name val="メイリオ"/>
      <family val="3"/>
      <charset val="128"/>
    </font>
    <font>
      <b/>
      <sz val="11"/>
      <color theme="1"/>
      <name val="Yu Gothic"/>
      <family val="3"/>
      <charset val="128"/>
      <scheme val="minor"/>
    </font>
    <font>
      <b/>
      <sz val="12"/>
      <color theme="1"/>
      <name val="Yu Gothic"/>
      <family val="3"/>
      <charset val="128"/>
      <scheme val="minor"/>
    </font>
    <font>
      <b/>
      <sz val="14"/>
      <color rgb="FF1E1E18"/>
      <name val="メイリオ"/>
      <family val="3"/>
      <charset val="128"/>
    </font>
    <font>
      <b/>
      <sz val="12"/>
      <color rgb="FF000000"/>
      <name val="メイリオ"/>
      <family val="3"/>
      <charset val="128"/>
    </font>
    <font>
      <sz val="11"/>
      <name val="Yu Gothic"/>
      <family val="3"/>
      <charset val="128"/>
      <scheme val="minor"/>
    </font>
    <font>
      <sz val="11"/>
      <color theme="1"/>
      <name val="Yu Gothic"/>
      <family val="3"/>
      <charset val="128"/>
      <scheme val="minor"/>
    </font>
    <font>
      <b/>
      <sz val="11"/>
      <name val="Yu Gothic"/>
      <family val="3"/>
      <charset val="128"/>
      <scheme val="minor"/>
    </font>
    <font>
      <sz val="11"/>
      <color theme="0"/>
      <name val="Yu Gothic"/>
      <family val="3"/>
      <charset val="128"/>
      <scheme val="minor"/>
    </font>
    <font>
      <b/>
      <sz val="11"/>
      <color theme="0"/>
      <name val="Yu Gothic"/>
      <family val="3"/>
      <charset val="128"/>
      <scheme val="minor"/>
    </font>
    <font>
      <sz val="11"/>
      <color theme="1"/>
      <name val="Segoe UI Emoji"/>
      <family val="2"/>
    </font>
    <font>
      <sz val="11"/>
      <color theme="1"/>
      <name val="游ゴシック"/>
      <family val="3"/>
      <charset val="128"/>
    </font>
    <font>
      <sz val="11"/>
      <color theme="1"/>
      <name val="Yu Gothic"/>
      <family val="2"/>
    </font>
    <font>
      <sz val="11"/>
      <color theme="1"/>
      <name val="Segoe UI Symbol"/>
      <family val="2"/>
    </font>
    <font>
      <sz val="11"/>
      <color theme="0"/>
      <name val="Yu Gothic"/>
      <family val="2"/>
      <scheme val="minor"/>
    </font>
    <font>
      <u/>
      <sz val="11"/>
      <color theme="10"/>
      <name val="Yu Gothic"/>
      <family val="2"/>
      <scheme val="minor"/>
    </font>
    <font>
      <u/>
      <sz val="11"/>
      <color theme="10"/>
      <name val="Segoe UI Emoji"/>
      <family val="2"/>
    </font>
    <font>
      <u/>
      <sz val="11"/>
      <color theme="10"/>
      <name val="游ゴシック"/>
      <family val="3"/>
      <charset val="128"/>
    </font>
    <font>
      <u/>
      <sz val="11"/>
      <color theme="10"/>
      <name val="Yu Gothic"/>
      <family val="2"/>
    </font>
    <font>
      <u/>
      <sz val="11"/>
      <color theme="10"/>
      <name val="Calibri"/>
      <family val="3"/>
    </font>
    <font>
      <u/>
      <sz val="11"/>
      <color theme="10"/>
      <name val="Yu Gothic"/>
      <family val="3"/>
      <charset val="128"/>
    </font>
    <font>
      <sz val="12"/>
      <color theme="1"/>
      <name val="Yu Gothic"/>
      <family val="3"/>
      <charset val="128"/>
      <scheme val="minor"/>
    </font>
    <font>
      <sz val="12"/>
      <color rgb="FF000000"/>
      <name val="メイリオ"/>
      <family val="3"/>
      <charset val="128"/>
    </font>
  </fonts>
  <fills count="20">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bgColor theme="0" tint="-0.14999847407452621"/>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theme="4"/>
      </patternFill>
    </fill>
    <fill>
      <patternFill patternType="solid">
        <fgColor theme="0"/>
        <bgColor theme="4"/>
      </patternFill>
    </fill>
    <fill>
      <patternFill patternType="solid">
        <fgColor theme="4"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theme="0" tint="-0.14999847407452621"/>
      </patternFill>
    </fill>
    <fill>
      <patternFill patternType="solid">
        <fgColor rgb="FF92D050"/>
        <bgColor indexed="64"/>
      </patternFill>
    </fill>
    <fill>
      <patternFill patternType="solid">
        <fgColor theme="0"/>
        <bgColor theme="4" tint="0.79998168889431442"/>
      </patternFill>
    </fill>
  </fills>
  <borders count="73">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right/>
      <top style="thin">
        <color theme="1"/>
      </top>
      <bottom style="thin">
        <color theme="4" tint="0.39997558519241921"/>
      </bottom>
      <diagonal/>
    </border>
    <border>
      <left/>
      <right/>
      <top style="thin">
        <color theme="4" tint="0.3999755851924192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4" tint="0.39997558519241921"/>
      </right>
      <top style="thin">
        <color theme="4" tint="0.39997558519241921"/>
      </top>
      <bottom/>
      <diagonal/>
    </border>
    <border>
      <left style="thin">
        <color indexed="64"/>
      </left>
      <right style="thin">
        <color theme="4" tint="0.39997558519241921"/>
      </right>
      <top style="thin">
        <color theme="4" tint="0.39997558519241921"/>
      </top>
      <bottom/>
      <diagonal/>
    </border>
    <border>
      <left/>
      <right/>
      <top style="thin">
        <color theme="4" tint="0.39997558519241921"/>
      </top>
      <bottom/>
      <diagonal/>
    </border>
    <border>
      <left/>
      <right style="thin">
        <color theme="4" tint="0.39997558519241921"/>
      </right>
      <top/>
      <bottom/>
      <diagonal/>
    </border>
    <border>
      <left style="hair">
        <color indexed="64"/>
      </left>
      <right style="thin">
        <color theme="4" tint="0.39997558519241921"/>
      </right>
      <top style="hair">
        <color indexed="64"/>
      </top>
      <bottom/>
      <diagonal/>
    </border>
    <border>
      <left style="thin">
        <color indexed="64"/>
      </left>
      <right style="hair">
        <color indexed="64"/>
      </right>
      <top style="hair">
        <color indexed="64"/>
      </top>
      <bottom/>
      <diagonal/>
    </border>
    <border>
      <left/>
      <right style="hair">
        <color indexed="64"/>
      </right>
      <top style="thin">
        <color theme="4" tint="0.39997558519241921"/>
      </top>
      <bottom/>
      <diagonal/>
    </border>
    <border>
      <left/>
      <right style="hair">
        <color indexed="64"/>
      </right>
      <top style="hair">
        <color indexed="64"/>
      </top>
      <bottom/>
      <diagonal/>
    </border>
    <border>
      <left style="hair">
        <color indexed="64"/>
      </left>
      <right style="hair">
        <color indexed="64"/>
      </right>
      <top style="thin">
        <color theme="4" tint="0.39997558519241921"/>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theme="4" tint="0.39997558519241921"/>
      </top>
      <bottom style="thin">
        <color theme="4" tint="0.3999755851924192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thin">
        <color theme="1"/>
      </top>
      <bottom style="thin">
        <color theme="1"/>
      </bottom>
      <diagonal/>
    </border>
    <border>
      <left/>
      <right style="thin">
        <color theme="4" tint="0.39997558519241921"/>
      </right>
      <top style="thin">
        <color theme="4" tint="0.39997558519241921"/>
      </top>
      <bottom style="thin">
        <color theme="4" tint="0.39997558519241921"/>
      </bottom>
      <diagonal/>
    </border>
    <border>
      <left/>
      <right style="hair">
        <color indexed="64"/>
      </right>
      <top style="thin">
        <color theme="1"/>
      </top>
      <bottom/>
      <diagonal/>
    </border>
    <border>
      <left/>
      <right style="thin">
        <color indexed="64"/>
      </right>
      <top/>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right style="thin">
        <color theme="2"/>
      </right>
      <top/>
      <bottom/>
      <diagonal/>
    </border>
    <border>
      <left style="thin">
        <color theme="2"/>
      </left>
      <right style="thin">
        <color theme="2"/>
      </right>
      <top style="thin">
        <color indexed="64"/>
      </top>
      <bottom style="thin">
        <color indexed="64"/>
      </bottom>
      <diagonal/>
    </border>
    <border>
      <left/>
      <right style="thin">
        <color theme="2"/>
      </right>
      <top style="thin">
        <color theme="1"/>
      </top>
      <bottom style="thin">
        <color theme="1"/>
      </bottom>
      <diagonal/>
    </border>
    <border>
      <left style="thin">
        <color theme="1"/>
      </left>
      <right style="thin">
        <color theme="0" tint="-0.14999847407452621"/>
      </right>
      <top style="thin">
        <color theme="1"/>
      </top>
      <bottom style="thin">
        <color theme="1"/>
      </bottom>
      <diagonal/>
    </border>
    <border>
      <left style="thin">
        <color indexed="64"/>
      </left>
      <right style="thin">
        <color theme="0" tint="-0.14999847407452621"/>
      </right>
      <top style="thin">
        <color theme="1"/>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4" tint="0.39997558519241921"/>
      </left>
      <right style="thin">
        <color theme="4" tint="0.39997558519241921"/>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style="thin">
        <color theme="4" tint="0.7999816888943144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right/>
      <top style="thin">
        <color theme="4" tint="0.39997558519241921"/>
      </top>
      <bottom style="thin">
        <color theme="4" tint="0.3999755851924192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
      <left/>
      <right/>
      <top/>
      <bottom style="thin">
        <color theme="4" tint="0.79998168889431442"/>
      </bottom>
      <diagonal/>
    </border>
    <border>
      <left/>
      <right/>
      <top style="thin">
        <color theme="4" tint="0.39997558519241921"/>
      </top>
      <bottom style="thin">
        <color theme="4" tint="0.79998168889431442"/>
      </bottom>
      <diagonal/>
    </border>
    <border>
      <left style="thin">
        <color theme="4" tint="0.39997558519241921"/>
      </left>
      <right/>
      <top style="thin">
        <color theme="4" tint="0.39997558519241921"/>
      </top>
      <bottom style="thin">
        <color theme="4" tint="0.39997558519241921"/>
      </bottom>
      <diagonal/>
    </border>
    <border>
      <left style="thin">
        <color theme="4" tint="0.79998168889431442"/>
      </left>
      <right style="thin">
        <color theme="4" tint="0.79998168889431442"/>
      </right>
      <top/>
      <bottom style="thin">
        <color theme="4" tint="0.79998168889431442"/>
      </bottom>
      <diagonal/>
    </border>
    <border>
      <left/>
      <right style="thin">
        <color theme="4" tint="0.39997558519241921"/>
      </right>
      <top style="thin">
        <color theme="2"/>
      </top>
      <bottom style="thin">
        <color theme="2"/>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79998168889431442"/>
      </right>
      <top/>
      <bottom style="thin">
        <color theme="4" tint="0.79998168889431442"/>
      </bottom>
      <diagonal/>
    </border>
    <border>
      <left style="thin">
        <color theme="4" tint="0.39997558519241921"/>
      </left>
      <right style="thin">
        <color theme="4" tint="0.79998168889431442"/>
      </right>
      <top style="thin">
        <color theme="4" tint="0.79998168889431442"/>
      </top>
      <bottom style="thin">
        <color theme="4" tint="0.79998168889431442"/>
      </bottom>
      <diagonal/>
    </border>
    <border>
      <left style="thin">
        <color theme="4" tint="0.39997558519241921"/>
      </left>
      <right style="thin">
        <color theme="4" tint="0.79998168889431442"/>
      </right>
      <top style="thin">
        <color theme="4" tint="0.79998168889431442"/>
      </top>
      <bottom/>
      <diagonal/>
    </border>
    <border>
      <left style="thin">
        <color theme="2"/>
      </left>
      <right style="thin">
        <color theme="4" tint="0.79998168889431442"/>
      </right>
      <top/>
      <bottom style="thin">
        <color theme="4" tint="0.79998168889431442"/>
      </bottom>
      <diagonal/>
    </border>
    <border>
      <left style="thin">
        <color theme="2"/>
      </left>
      <right style="thin">
        <color theme="4" tint="0.79998168889431442"/>
      </right>
      <top style="thin">
        <color theme="4" tint="0.79998168889431442"/>
      </top>
      <bottom/>
      <diagonal/>
    </border>
    <border>
      <left style="thin">
        <color theme="4" tint="0.79998168889431442"/>
      </left>
      <right style="thin">
        <color theme="2"/>
      </right>
      <top/>
      <bottom style="thin">
        <color theme="4" tint="0.79998168889431442"/>
      </bottom>
      <diagonal/>
    </border>
    <border>
      <left style="thin">
        <color theme="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18" fillId="0" borderId="0" applyNumberFormat="0" applyFill="0" applyBorder="0" applyAlignment="0" applyProtection="0"/>
  </cellStyleXfs>
  <cellXfs count="166">
    <xf numFmtId="0" fontId="0" fillId="0" borderId="0" xfId="0"/>
    <xf numFmtId="0" fontId="2" fillId="2" borderId="1" xfId="0" applyFont="1" applyFill="1" applyBorder="1"/>
    <xf numFmtId="0" fontId="0" fillId="3" borderId="1" xfId="0" applyFill="1" applyBorder="1"/>
    <xf numFmtId="0" fontId="0" fillId="0" borderId="1" xfId="0" applyBorder="1"/>
    <xf numFmtId="0" fontId="2" fillId="2" borderId="2" xfId="0" applyFont="1" applyFill="1" applyBorder="1"/>
    <xf numFmtId="0" fontId="0" fillId="3" borderId="2" xfId="0" applyFill="1" applyBorder="1"/>
    <xf numFmtId="0" fontId="0" fillId="3" borderId="3" xfId="0" applyFill="1" applyBorder="1"/>
    <xf numFmtId="0" fontId="0" fillId="0" borderId="2" xfId="0" applyBorder="1"/>
    <xf numFmtId="0" fontId="0" fillId="0" borderId="3" xfId="0" applyBorder="1"/>
    <xf numFmtId="9" fontId="0" fillId="3" borderId="2" xfId="0" applyNumberFormat="1" applyFill="1" applyBorder="1"/>
    <xf numFmtId="0" fontId="0" fillId="0" borderId="0" xfId="0" applyAlignment="1">
      <alignment wrapText="1"/>
    </xf>
    <xf numFmtId="0" fontId="3" fillId="0" borderId="0" xfId="0" applyFont="1"/>
    <xf numFmtId="0" fontId="4" fillId="0" borderId="0" xfId="0" applyFont="1"/>
    <xf numFmtId="0" fontId="5" fillId="0" borderId="0" xfId="0" applyFont="1"/>
    <xf numFmtId="0" fontId="0" fillId="3" borderId="6" xfId="0" applyFill="1" applyBorder="1"/>
    <xf numFmtId="0" fontId="0" fillId="0" borderId="6" xfId="0" applyBorder="1"/>
    <xf numFmtId="0" fontId="0" fillId="3" borderId="4" xfId="0" applyFill="1" applyBorder="1"/>
    <xf numFmtId="0" fontId="0" fillId="3" borderId="7" xfId="0" applyFill="1" applyBorder="1"/>
    <xf numFmtId="0" fontId="0" fillId="3" borderId="8" xfId="0" applyFill="1" applyBorder="1"/>
    <xf numFmtId="0" fontId="0" fillId="3" borderId="14" xfId="0" applyFill="1" applyBorder="1"/>
    <xf numFmtId="0" fontId="0" fillId="3" borderId="12" xfId="0" applyFill="1" applyBorder="1"/>
    <xf numFmtId="0" fontId="0" fillId="0" borderId="11" xfId="0" applyBorder="1"/>
    <xf numFmtId="0" fontId="0" fillId="3" borderId="5" xfId="0" applyFill="1" applyBorder="1"/>
    <xf numFmtId="0" fontId="0" fillId="5" borderId="5" xfId="0" applyFill="1" applyBorder="1"/>
    <xf numFmtId="0" fontId="0" fillId="5" borderId="9" xfId="0" applyFill="1" applyBorder="1"/>
    <xf numFmtId="0" fontId="0" fillId="5" borderId="10" xfId="0" applyFill="1" applyBorder="1"/>
    <xf numFmtId="0" fontId="0" fillId="5" borderId="13" xfId="0" applyFill="1" applyBorder="1"/>
    <xf numFmtId="0" fontId="0" fillId="6" borderId="3" xfId="0" applyFill="1" applyBorder="1"/>
    <xf numFmtId="0" fontId="0" fillId="4" borderId="0" xfId="0" applyFill="1"/>
    <xf numFmtId="0" fontId="0" fillId="0" borderId="15" xfId="0" applyBorder="1"/>
    <xf numFmtId="0" fontId="0" fillId="0" borderId="16" xfId="0" applyBorder="1"/>
    <xf numFmtId="0" fontId="2" fillId="2" borderId="9" xfId="0" applyFont="1" applyFill="1" applyBorder="1"/>
    <xf numFmtId="0" fontId="2" fillId="2" borderId="5" xfId="0" applyFont="1" applyFill="1" applyBorder="1"/>
    <xf numFmtId="0" fontId="0" fillId="3" borderId="15" xfId="0" applyFill="1" applyBorder="1"/>
    <xf numFmtId="9" fontId="0" fillId="3" borderId="15" xfId="0" applyNumberFormat="1" applyFill="1" applyBorder="1"/>
    <xf numFmtId="0" fontId="0" fillId="6" borderId="15" xfId="0" applyFill="1" applyBorder="1"/>
    <xf numFmtId="0" fontId="0" fillId="5" borderId="15" xfId="0" applyFill="1" applyBorder="1"/>
    <xf numFmtId="0" fontId="2" fillId="2" borderId="13" xfId="0" applyFont="1" applyFill="1" applyBorder="1"/>
    <xf numFmtId="0" fontId="0" fillId="6" borderId="1" xfId="0" applyFill="1" applyBorder="1"/>
    <xf numFmtId="0" fontId="0" fillId="6" borderId="2" xfId="0" applyFill="1" applyBorder="1"/>
    <xf numFmtId="0" fontId="0" fillId="5" borderId="1" xfId="0" applyFill="1" applyBorder="1"/>
    <xf numFmtId="0" fontId="0" fillId="5" borderId="2" xfId="0" applyFill="1" applyBorder="1"/>
    <xf numFmtId="0" fontId="6" fillId="0" borderId="0" xfId="0" applyFont="1"/>
    <xf numFmtId="0" fontId="7" fillId="0" borderId="0" xfId="0" applyFont="1"/>
    <xf numFmtId="0" fontId="2" fillId="8" borderId="17" xfId="0" applyFont="1" applyFill="1" applyBorder="1"/>
    <xf numFmtId="0" fontId="2" fillId="8" borderId="18" xfId="0" applyFont="1" applyFill="1" applyBorder="1"/>
    <xf numFmtId="0" fontId="2" fillId="8" borderId="0" xfId="0" applyFont="1" applyFill="1"/>
    <xf numFmtId="0" fontId="2" fillId="8" borderId="21" xfId="0" applyFont="1" applyFill="1" applyBorder="1"/>
    <xf numFmtId="0" fontId="2" fillId="8" borderId="22" xfId="0" applyFont="1" applyFill="1" applyBorder="1"/>
    <xf numFmtId="0" fontId="8" fillId="9" borderId="0" xfId="0" applyFont="1" applyFill="1"/>
    <xf numFmtId="0" fontId="8" fillId="9" borderId="19" xfId="0" applyFont="1" applyFill="1" applyBorder="1"/>
    <xf numFmtId="0" fontId="8" fillId="9" borderId="27" xfId="0" applyFont="1" applyFill="1" applyBorder="1"/>
    <xf numFmtId="0" fontId="8" fillId="9" borderId="24" xfId="0" applyFont="1" applyFill="1" applyBorder="1"/>
    <xf numFmtId="0" fontId="8" fillId="9" borderId="17" xfId="0" applyFont="1" applyFill="1" applyBorder="1"/>
    <xf numFmtId="0" fontId="8" fillId="10" borderId="28" xfId="0" applyFont="1" applyFill="1" applyBorder="1"/>
    <xf numFmtId="0" fontId="8" fillId="10" borderId="26" xfId="0" applyFont="1" applyFill="1" applyBorder="1"/>
    <xf numFmtId="0" fontId="8" fillId="10" borderId="19" xfId="0" applyFont="1" applyFill="1" applyBorder="1"/>
    <xf numFmtId="0" fontId="8" fillId="10" borderId="25" xfId="0" applyFont="1" applyFill="1" applyBorder="1"/>
    <xf numFmtId="0" fontId="8" fillId="10" borderId="23" xfId="0" applyFont="1" applyFill="1" applyBorder="1"/>
    <xf numFmtId="0" fontId="8" fillId="10" borderId="17" xfId="0" applyFont="1" applyFill="1" applyBorder="1"/>
    <xf numFmtId="0" fontId="8" fillId="9" borderId="29" xfId="0" applyFont="1" applyFill="1" applyBorder="1"/>
    <xf numFmtId="0" fontId="8" fillId="10" borderId="0" xfId="0" applyFont="1" applyFill="1"/>
    <xf numFmtId="0" fontId="8" fillId="10" borderId="20" xfId="0" applyFont="1" applyFill="1" applyBorder="1"/>
    <xf numFmtId="0" fontId="8" fillId="10" borderId="30" xfId="0" applyFont="1" applyFill="1" applyBorder="1"/>
    <xf numFmtId="0" fontId="8" fillId="10" borderId="31" xfId="0" applyFont="1" applyFill="1" applyBorder="1"/>
    <xf numFmtId="0" fontId="9" fillId="3" borderId="32" xfId="0" applyFont="1" applyFill="1" applyBorder="1"/>
    <xf numFmtId="0" fontId="9" fillId="0" borderId="32" xfId="0" applyFont="1" applyBorder="1"/>
    <xf numFmtId="0" fontId="9" fillId="6" borderId="32" xfId="0" applyFont="1" applyFill="1" applyBorder="1"/>
    <xf numFmtId="0" fontId="9" fillId="5" borderId="32" xfId="0" applyFont="1" applyFill="1" applyBorder="1"/>
    <xf numFmtId="0" fontId="4" fillId="11" borderId="0" xfId="0" applyFont="1" applyFill="1"/>
    <xf numFmtId="0" fontId="0" fillId="11" borderId="0" xfId="0" applyFill="1"/>
    <xf numFmtId="0" fontId="0" fillId="12" borderId="0" xfId="0" applyFill="1"/>
    <xf numFmtId="0" fontId="4" fillId="12" borderId="0" xfId="0" applyFont="1" applyFill="1"/>
    <xf numFmtId="0" fontId="0" fillId="13" borderId="0" xfId="0" applyFill="1"/>
    <xf numFmtId="0" fontId="0" fillId="14" borderId="0" xfId="0" applyFill="1"/>
    <xf numFmtId="0" fontId="0" fillId="4" borderId="0" xfId="0" applyFill="1" applyAlignment="1">
      <alignment wrapText="1"/>
    </xf>
    <xf numFmtId="0" fontId="10" fillId="11" borderId="0" xfId="0" applyFont="1" applyFill="1"/>
    <xf numFmtId="0" fontId="8" fillId="11" borderId="0" xfId="0" applyFont="1" applyFill="1"/>
    <xf numFmtId="9" fontId="8" fillId="11" borderId="0" xfId="0" applyNumberFormat="1" applyFont="1" applyFill="1"/>
    <xf numFmtId="0" fontId="0" fillId="13" borderId="0" xfId="0" applyFill="1" applyAlignment="1">
      <alignment wrapText="1"/>
    </xf>
    <xf numFmtId="0" fontId="0" fillId="15" borderId="0" xfId="0" applyFill="1"/>
    <xf numFmtId="0" fontId="0" fillId="16" borderId="0" xfId="0" applyFill="1"/>
    <xf numFmtId="0" fontId="5" fillId="16" borderId="0" xfId="0" applyFont="1" applyFill="1"/>
    <xf numFmtId="0" fontId="15" fillId="11" borderId="0" xfId="0" applyFont="1" applyFill="1"/>
    <xf numFmtId="0" fontId="0" fillId="0" borderId="9" xfId="0" applyBorder="1"/>
    <xf numFmtId="0" fontId="0" fillId="0" borderId="5" xfId="0" applyBorder="1"/>
    <xf numFmtId="0" fontId="9" fillId="0" borderId="34" xfId="0" applyFont="1" applyBorder="1"/>
    <xf numFmtId="0" fontId="0" fillId="0" borderId="35" xfId="0" applyBorder="1"/>
    <xf numFmtId="0" fontId="0" fillId="0" borderId="37" xfId="0" applyBorder="1"/>
    <xf numFmtId="0" fontId="0" fillId="0" borderId="38" xfId="0" applyBorder="1"/>
    <xf numFmtId="0" fontId="0" fillId="4" borderId="39" xfId="0" applyFill="1" applyBorder="1"/>
    <xf numFmtId="0" fontId="9" fillId="16" borderId="0" xfId="0" applyFont="1" applyFill="1"/>
    <xf numFmtId="0" fontId="8" fillId="11" borderId="15" xfId="0" applyFont="1" applyFill="1" applyBorder="1"/>
    <xf numFmtId="0" fontId="0" fillId="5" borderId="36" xfId="0" applyFill="1" applyBorder="1"/>
    <xf numFmtId="0" fontId="0" fillId="0" borderId="40" xfId="0" applyBorder="1"/>
    <xf numFmtId="0" fontId="0" fillId="3" borderId="41" xfId="0" applyFill="1" applyBorder="1"/>
    <xf numFmtId="0" fontId="0" fillId="6" borderId="41" xfId="0" applyFill="1" applyBorder="1"/>
    <xf numFmtId="0" fontId="0" fillId="3" borderId="42" xfId="0" applyFill="1" applyBorder="1"/>
    <xf numFmtId="0" fontId="0" fillId="5" borderId="43" xfId="0" applyFill="1" applyBorder="1"/>
    <xf numFmtId="0" fontId="9" fillId="5" borderId="43" xfId="0" applyFont="1" applyFill="1" applyBorder="1"/>
    <xf numFmtId="0" fontId="8" fillId="11" borderId="20" xfId="0" applyFont="1" applyFill="1" applyBorder="1"/>
    <xf numFmtId="0" fontId="0" fillId="11" borderId="45" xfId="0" applyFill="1" applyBorder="1"/>
    <xf numFmtId="0" fontId="0" fillId="11" borderId="47" xfId="0" applyFill="1" applyBorder="1"/>
    <xf numFmtId="0" fontId="0" fillId="11" borderId="44" xfId="0" applyFill="1" applyBorder="1"/>
    <xf numFmtId="0" fontId="12" fillId="4" borderId="49" xfId="0" applyFont="1" applyFill="1" applyBorder="1"/>
    <xf numFmtId="0" fontId="11" fillId="4" borderId="48" xfId="0" applyFont="1" applyFill="1" applyBorder="1"/>
    <xf numFmtId="0" fontId="17" fillId="0" borderId="0" xfId="0" applyFont="1"/>
    <xf numFmtId="0" fontId="8" fillId="4" borderId="33" xfId="0" applyFont="1" applyFill="1" applyBorder="1"/>
    <xf numFmtId="0" fontId="18" fillId="11" borderId="0" xfId="1" applyFill="1"/>
    <xf numFmtId="0" fontId="21" fillId="11" borderId="0" xfId="1" applyFont="1" applyFill="1"/>
    <xf numFmtId="0" fontId="21" fillId="11" borderId="0" xfId="1" applyFont="1" applyFill="1" applyAlignment="1"/>
    <xf numFmtId="0" fontId="24" fillId="16" borderId="0" xfId="0" applyFont="1" applyFill="1"/>
    <xf numFmtId="0" fontId="0" fillId="0" borderId="50" xfId="0" applyBorder="1"/>
    <xf numFmtId="0" fontId="0" fillId="0" borderId="51" xfId="0" applyBorder="1"/>
    <xf numFmtId="0" fontId="0" fillId="0" borderId="52" xfId="0" applyBorder="1"/>
    <xf numFmtId="0" fontId="0" fillId="4" borderId="51" xfId="0" applyFill="1" applyBorder="1" applyAlignment="1">
      <alignment wrapText="1"/>
    </xf>
    <xf numFmtId="0" fontId="0" fillId="4" borderId="49" xfId="0" applyFill="1" applyBorder="1" applyAlignment="1">
      <alignment wrapText="1"/>
    </xf>
    <xf numFmtId="0" fontId="0" fillId="4" borderId="48" xfId="0" applyFill="1" applyBorder="1" applyAlignment="1">
      <alignment wrapText="1"/>
    </xf>
    <xf numFmtId="0" fontId="0" fillId="0" borderId="48" xfId="0" applyBorder="1"/>
    <xf numFmtId="0" fontId="0" fillId="0" borderId="53" xfId="0" applyBorder="1" applyAlignment="1">
      <alignment wrapText="1"/>
    </xf>
    <xf numFmtId="0" fontId="0" fillId="3" borderId="54" xfId="0" applyFill="1" applyBorder="1"/>
    <xf numFmtId="0" fontId="0" fillId="0" borderId="54" xfId="0" applyBorder="1"/>
    <xf numFmtId="0" fontId="0" fillId="6" borderId="54" xfId="0" applyFill="1" applyBorder="1"/>
    <xf numFmtId="0" fontId="0" fillId="5" borderId="54" xfId="0" applyFill="1" applyBorder="1"/>
    <xf numFmtId="0" fontId="0" fillId="17" borderId="1" xfId="0" applyFill="1" applyBorder="1"/>
    <xf numFmtId="0" fontId="0" fillId="18" borderId="1" xfId="0" applyFill="1" applyBorder="1"/>
    <xf numFmtId="0" fontId="0" fillId="0" borderId="55" xfId="0" applyBorder="1"/>
    <xf numFmtId="0" fontId="0" fillId="3" borderId="55" xfId="0" applyFill="1" applyBorder="1"/>
    <xf numFmtId="0" fontId="0" fillId="11" borderId="58" xfId="0" applyFill="1" applyBorder="1"/>
    <xf numFmtId="0" fontId="0" fillId="11" borderId="57" xfId="0" applyFill="1" applyBorder="1"/>
    <xf numFmtId="0" fontId="0" fillId="11" borderId="59" xfId="0" applyFill="1" applyBorder="1"/>
    <xf numFmtId="0" fontId="0" fillId="11" borderId="56" xfId="0" applyFill="1" applyBorder="1"/>
    <xf numFmtId="0" fontId="0" fillId="11" borderId="60" xfId="0" applyFill="1" applyBorder="1"/>
    <xf numFmtId="0" fontId="0" fillId="7" borderId="56" xfId="0" applyFill="1" applyBorder="1"/>
    <xf numFmtId="0" fontId="0" fillId="0" borderId="56" xfId="0" applyBorder="1"/>
    <xf numFmtId="0" fontId="2" fillId="8" borderId="61" xfId="0" applyFont="1" applyFill="1" applyBorder="1"/>
    <xf numFmtId="0" fontId="2" fillId="8" borderId="56" xfId="0" applyFont="1" applyFill="1" applyBorder="1"/>
    <xf numFmtId="0" fontId="0" fillId="7" borderId="61" xfId="0" applyFill="1" applyBorder="1"/>
    <xf numFmtId="0" fontId="0" fillId="0" borderId="61" xfId="0" applyBorder="1"/>
    <xf numFmtId="0" fontId="0" fillId="19" borderId="56" xfId="0" applyFill="1" applyBorder="1"/>
    <xf numFmtId="2" fontId="8" fillId="11" borderId="46" xfId="0" applyNumberFormat="1" applyFont="1" applyFill="1" applyBorder="1"/>
    <xf numFmtId="2" fontId="8" fillId="11" borderId="33" xfId="0" applyNumberFormat="1" applyFont="1" applyFill="1" applyBorder="1"/>
    <xf numFmtId="0" fontId="8" fillId="11" borderId="57" xfId="0" applyFont="1" applyFill="1" applyBorder="1"/>
    <xf numFmtId="0" fontId="8" fillId="11" borderId="62" xfId="0" applyFont="1" applyFill="1" applyBorder="1"/>
    <xf numFmtId="0" fontId="8" fillId="11" borderId="59" xfId="0" applyFont="1" applyFill="1" applyBorder="1"/>
    <xf numFmtId="0" fontId="0" fillId="11" borderId="63" xfId="0" applyFill="1" applyBorder="1"/>
    <xf numFmtId="0" fontId="0" fillId="11" borderId="64" xfId="0" applyFill="1" applyBorder="1"/>
    <xf numFmtId="0" fontId="0" fillId="11" borderId="65" xfId="0" applyFill="1" applyBorder="1"/>
    <xf numFmtId="0" fontId="0" fillId="11" borderId="66" xfId="0" applyFill="1" applyBorder="1"/>
    <xf numFmtId="0" fontId="0" fillId="11" borderId="67" xfId="0" applyFill="1" applyBorder="1"/>
    <xf numFmtId="0" fontId="0" fillId="11" borderId="68" xfId="0" applyFill="1" applyBorder="1"/>
    <xf numFmtId="0" fontId="0" fillId="11" borderId="62" xfId="0" applyFill="1" applyBorder="1"/>
    <xf numFmtId="0" fontId="0" fillId="11" borderId="69" xfId="0" applyFill="1" applyBorder="1"/>
    <xf numFmtId="0" fontId="0" fillId="11" borderId="70" xfId="0" applyFill="1" applyBorder="1"/>
    <xf numFmtId="0" fontId="0" fillId="11" borderId="71" xfId="0" applyFill="1" applyBorder="1"/>
    <xf numFmtId="0" fontId="0" fillId="11" borderId="72" xfId="0" applyFill="1" applyBorder="1"/>
    <xf numFmtId="0" fontId="8" fillId="11" borderId="47" xfId="0" applyFont="1" applyFill="1" applyBorder="1"/>
    <xf numFmtId="2" fontId="0" fillId="0" borderId="2" xfId="0" applyNumberFormat="1" applyBorder="1"/>
    <xf numFmtId="2" fontId="0" fillId="3" borderId="2" xfId="0" applyNumberFormat="1" applyFill="1" applyBorder="1"/>
    <xf numFmtId="2" fontId="0" fillId="6" borderId="2" xfId="0" applyNumberFormat="1" applyFill="1" applyBorder="1"/>
    <xf numFmtId="2" fontId="0" fillId="5" borderId="2" xfId="0" applyNumberFormat="1" applyFill="1" applyBorder="1"/>
    <xf numFmtId="2" fontId="0" fillId="0" borderId="5" xfId="0" applyNumberFormat="1" applyBorder="1"/>
    <xf numFmtId="2" fontId="0" fillId="5" borderId="43" xfId="0" applyNumberFormat="1" applyFill="1" applyBorder="1"/>
    <xf numFmtId="2" fontId="0" fillId="5" borderId="16" xfId="0" applyNumberFormat="1" applyFill="1" applyBorder="1"/>
    <xf numFmtId="0" fontId="25" fillId="0" borderId="0" xfId="0" applyFont="1"/>
    <xf numFmtId="0" fontId="0" fillId="3" borderId="1" xfId="0" applyFont="1" applyFill="1" applyBorder="1"/>
  </cellXfs>
  <cellStyles count="2">
    <cellStyle name="ハイパーリンク" xfId="1" builtinId="8"/>
    <cellStyle name="標準" xfId="0" builtinId="0"/>
  </cellStyles>
  <dxfs count="45">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hair">
          <color indexed="64"/>
        </left>
        <right style="hair">
          <color indexed="64"/>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right style="hair">
          <color indexed="64"/>
        </right>
        <top style="thin">
          <color theme="4" tint="0.39997558519241921"/>
        </top>
        <bottom/>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dxf>
    <dxf>
      <font>
        <b/>
        <i val="0"/>
        <strike val="0"/>
        <condense val="0"/>
        <extend val="0"/>
        <outline val="0"/>
        <shadow val="0"/>
        <u val="none"/>
        <vertAlign val="baseline"/>
        <sz val="11"/>
        <color theme="0"/>
        <name val="Yu Gothic"/>
        <family val="2"/>
        <scheme val="minor"/>
      </font>
      <fill>
        <patternFill patternType="solid">
          <fgColor theme="4"/>
          <bgColor theme="4"/>
        </patternFill>
      </fill>
    </dxf>
    <dxf>
      <numFmt numFmtId="0" formatCode="General"/>
    </dxf>
    <dxf>
      <alignment horizontal="general" vertical="bottom" textRotation="0" wrapText="1" indent="0" justifyLastLine="0" shrinkToFit="0" readingOrder="0"/>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strike val="0"/>
        <outline val="0"/>
        <shadow val="0"/>
        <u val="none"/>
        <vertAlign val="baseline"/>
        <sz val="11"/>
        <color auto="1"/>
        <name val="Yu Gothic"/>
        <family val="3"/>
        <charset val="128"/>
        <scheme val="minor"/>
      </font>
      <fill>
        <patternFill patternType="solid">
          <fgColor indexed="64"/>
          <bgColor theme="4" tint="0.79998168889431442"/>
        </patternFill>
      </fill>
    </dxf>
    <dxf>
      <font>
        <strike val="0"/>
        <outline val="0"/>
        <shadow val="0"/>
        <u val="none"/>
        <vertAlign val="baseline"/>
        <sz val="11"/>
        <color auto="1"/>
        <name val="Yu Gothic"/>
        <family val="3"/>
        <charset val="128"/>
        <scheme val="minor"/>
      </font>
      <fill>
        <patternFill patternType="solid">
          <fgColor indexed="64"/>
          <bgColor theme="4" tint="0.79998168889431442"/>
        </patternFill>
      </fill>
    </dxf>
    <dxf>
      <font>
        <b/>
        <i val="0"/>
        <strike val="0"/>
        <condense val="0"/>
        <extend val="0"/>
        <outline val="0"/>
        <shadow val="0"/>
        <u val="none"/>
        <vertAlign val="baseline"/>
        <sz val="11"/>
        <color auto="1"/>
        <name val="Yu Gothic"/>
        <family val="3"/>
        <charset val="128"/>
        <scheme val="minor"/>
      </font>
      <fill>
        <patternFill patternType="solid">
          <fgColor indexed="64"/>
          <bgColor theme="4" tint="0.79998168889431442"/>
        </patternFill>
      </fill>
    </dxf>
    <dxf>
      <font>
        <strike val="0"/>
        <outline val="0"/>
        <shadow val="0"/>
        <u val="none"/>
        <vertAlign val="baseline"/>
        <sz val="11"/>
        <color auto="1"/>
        <name val="Yu Gothic"/>
        <family val="3"/>
        <charset val="128"/>
        <scheme val="minor"/>
      </font>
    </dxf>
    <dxf>
      <font>
        <strike val="0"/>
        <outline val="0"/>
        <shadow val="0"/>
        <u val="none"/>
        <vertAlign val="baseline"/>
        <sz val="11"/>
        <color auto="1"/>
        <name val="Yu Gothic"/>
        <family val="3"/>
        <charset val="128"/>
        <scheme val="minor"/>
      </font>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ADC8F5-BA76-46A2-82D3-BD5F9355FAA6}" name="テーブル2" displayName="テーブル2" ref="AE1:AR53" totalsRowShown="0">
  <autoFilter ref="AE1:AR53" xr:uid="{7EADC8F5-BA76-46A2-82D3-BD5F9355FAA6}"/>
  <tableColumns count="14">
    <tableColumn id="1" xr3:uid="{0D8965C0-15A6-4C48-BBC6-E4EB6E8A3027}" name="  栄養成分" dataDxfId="44"/>
    <tableColumn id="6" xr3:uid="{6E5BB3BF-F614-454E-90D6-ECA7754BF31B}" name="目安１" dataDxfId="43"/>
    <tableColumn id="12" xr3:uid="{1C42C89E-13DD-4F44-A781-8D984033C7B7}" name="目安2" dataDxfId="42"/>
    <tableColumn id="7" xr3:uid="{BAB82F9C-62AC-4898-9F09-CA5133535248}" name=" 目安３" dataDxfId="41"/>
    <tableColumn id="8" xr3:uid="{87C1C97B-A3EF-4C9F-828D-66094279169E}" name=" 目安４" dataDxfId="40"/>
    <tableColumn id="9" xr3:uid="{5559799D-C2AE-43B0-8220-D05B58DCF76B}" name=" 目安５" dataDxfId="39"/>
    <tableColumn id="10" xr3:uid="{45C445C1-2AD7-4B39-9291-CBC34D3C28C2}" name=" 目安６" dataDxfId="38"/>
    <tableColumn id="11" xr3:uid="{2BD01111-0374-4197-AFE7-175A2050B9E2}" name=" 目安７" dataDxfId="37"/>
    <tableColumn id="2" xr3:uid="{26E10FE6-024E-4BB6-A9A6-60451B850C59}" name="目安８" dataDxfId="36"/>
    <tableColumn id="3" xr3:uid="{84C91F9E-CBCD-49A4-8D17-8D35414B9230}" name="目安９" dataDxfId="35"/>
    <tableColumn id="4" xr3:uid="{70230AA7-6182-4586-9DD4-271A58B0A862}" name=" 目安１０" dataDxfId="34"/>
    <tableColumn id="13" xr3:uid="{A312220F-F0D9-4E5A-B126-160BD88F8266}" name=" 目安１１"/>
    <tableColumn id="14" xr3:uid="{B0598E54-5416-454F-8DD3-4E046AFD4126}" name=" 目安１２"/>
    <tableColumn id="5" xr3:uid="{DE980EDD-CCF6-4389-A555-104261BC357A}" name=" 目安００" dataDxfId="3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B6461A-0D0C-416B-B946-2A7A05A2F9B8}" name="テーブル7" displayName="テーブル7" ref="V2:X24" totalsRowShown="0" headerRowDxfId="32" dataDxfId="31">
  <autoFilter ref="V2:X24" xr:uid="{5DB6461A-0D0C-416B-B946-2A7A05A2F9B8}"/>
  <tableColumns count="3">
    <tableColumn id="1" xr3:uid="{16DC2FB0-D2CC-4105-BF17-079B4185B5BD}" name="比率名等" dataDxfId="30"/>
    <tableColumn id="2" xr3:uid="{0DEA3A77-B1F2-42E8-988C-9024E4CB5F1D}" name="数値" dataDxfId="29"/>
    <tableColumn id="3" xr3:uid="{80D147C4-1244-428A-9F37-397AFE589C2A}" name="パーセント" dataDxfId="2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932E6B-0559-4B2B-B767-21CC97E7AB53}" name="テーブル62" displayName="テーブル62" ref="B21:C26" totalsRowShown="0" headerRowDxfId="27" dataDxfId="26">
  <autoFilter ref="B21:C26" xr:uid="{A8932E6B-0559-4B2B-B767-21CC97E7AB53}"/>
  <tableColumns count="2">
    <tableColumn id="1" xr3:uid="{CD8D0BDD-83DB-43FF-B47B-794AE46A7467}" name=" " dataDxfId="25"/>
    <tableColumn id="2" xr3:uid="{F6B886E3-A0FE-4B3D-88F3-18D962502799}" name=" エンゲル係数計算（年間）" dataDxfId="2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88630A-F7AF-4F2A-AB33-155FA9437AA0}" name="テーブル625" displayName="テーブル625" ref="B28:C33" totalsRowShown="0" headerRowDxfId="23" dataDxfId="22">
  <autoFilter ref="B28:C33" xr:uid="{1588630A-F7AF-4F2A-AB33-155FA9437AA0}"/>
  <tableColumns count="2">
    <tableColumn id="1" xr3:uid="{B5AC0116-337C-4E26-8CC7-CD9999654E2E}" name=" " dataDxfId="21"/>
    <tableColumn id="2" xr3:uid="{065DF4F7-CA69-42C4-9686-1207E96D4584}" name=" エンゲル係数計算（月間）" dataDxfId="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78DA2D-1F11-4024-8F6D-C806334EB015}" name="テーブル65" displayName="テーブル65" ref="B35:C40" totalsRowShown="0" headerRowDxfId="19" dataDxfId="18">
  <autoFilter ref="B35:C40" xr:uid="{5478DA2D-1F11-4024-8F6D-C806334EB015}"/>
  <tableColumns count="2">
    <tableColumn id="1" xr3:uid="{D4F001B3-2FEF-46E2-8377-DC9072769004}" name=" " dataDxfId="17"/>
    <tableColumn id="2" xr3:uid="{5BE03826-6A2A-48F0-BE44-C916AA65387A}" name=" エンゲル係数計算（週間）" dataDxfId="1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668D86-E9A4-4946-A9E5-087D6120D803}" name="テーブル66" displayName="テーブル66" ref="B42:C47" totalsRowShown="0" headerRowDxfId="15" dataDxfId="14">
  <autoFilter ref="B42:C47" xr:uid="{BA668D86-E9A4-4946-A9E5-087D6120D803}"/>
  <tableColumns count="2">
    <tableColumn id="1" xr3:uid="{291F5BF3-CEFA-4C5A-B632-2AB80AC54CFE}" name=" " dataDxfId="13"/>
    <tableColumn id="2" xr3:uid="{44006DD2-8B09-4492-AE3C-3962F55B89CC}" name=" エンゲル係数計算（一日）"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B6163F-C866-430D-A0A6-5AD4BD8D585B}" name="テーブル3" displayName="テーブル3" ref="P1:U17" totalsRowShown="0" headerRowDxfId="9" dataDxfId="8" headerRowBorderDxfId="7" totalsRowBorderDxfId="6">
  <autoFilter ref="P1:U17" xr:uid="{3FB6163F-C866-430D-A0A6-5AD4BD8D585B}"/>
  <tableColumns count="6">
    <tableColumn id="1" xr3:uid="{57B5E8D5-57DB-4C17-AA46-B16FE7AC4841}" name="一食消費量／ｇ" dataDxfId="5"/>
    <tableColumn id="2" xr3:uid="{2CEEBD63-726C-4D4C-BD27-55DC272FBA65}" name="一食費用／円" dataDxfId="4"/>
    <tableColumn id="9" xr3:uid="{CDE71E27-12B6-4886-A2B7-84888B1FD792}" name="週間消費量／ｇ" dataDxfId="3"/>
    <tableColumn id="8" xr3:uid="{0CD1D680-0B82-4ACD-AA6C-A2B8484AE65E}" name="週間費用／円" dataDxfId="2"/>
    <tableColumn id="6" xr3:uid="{0080A932-5293-42EC-BF74-00922BDD9E49}" name="月間消費量／ｇ" dataDxfId="1"/>
    <tableColumn id="4" xr3:uid="{17AE0795-AC8C-422C-B402-9682C6C84494}" name="月間費用／円"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6A69A4-4FD4-47DD-A18D-B78A26688506}" name="テーブル10669" displayName="テーブル10669" ref="A1:I4" totalsRowShown="0" headerRowDxfId="11">
  <autoFilter ref="A1:I4" xr:uid="{666A69A4-4FD4-47DD-A18D-B78A26688506}"/>
  <tableColumns count="9">
    <tableColumn id="1" xr3:uid="{3E10D82B-FCE5-4A84-814E-F370515E8839}" name="オメガ６とオメガ３"/>
    <tableColumn id="2" xr3:uid="{A3603B2A-85F7-4C5D-9EB4-94DCA9CEB582}" name="米油オメガ６含有量３３．４％　オメガ３含有量１．６％"/>
    <tableColumn id="4" xr3:uid="{2D6FA9B4-CC78-48FC-AD37-DB3CF606E80A}" name="大豆油のオメガ６含有量：５０％　オメガ３含有量：６．８％"/>
    <tableColumn id="3" xr3:uid="{920D810D-490C-4B19-86F8-B17FFB9970A9}" name="納豆"/>
    <tableColumn id="5" xr3:uid="{934A375A-C63A-49EF-80F8-4854238A89C6}" name="レンズ豆　クロノメーターのデータ参照"/>
    <tableColumn id="6" xr3:uid="{B98D9657-9FC8-4B3F-8A6E-6A9B93465C66}" name="胡麻油のオメガ６含有量：４１％"/>
    <tableColumn id="7" xr3:uid="{A9232E7D-87AD-4A08-8125-BF925A2FE062}" name="チアシードのオメガ６：５．８％　オメガ３含有量：１７．８％"/>
    <tableColumn id="9" xr3:uid="{3B10E8A7-F18C-40DD-902E-C486A2CC7B26}" name="フラックスシード１．４ｇ　クロノメーターのデータ参照"/>
    <tableColumn id="8" xr3:uid="{6A20D171-4ACF-492C-83C3-4D03D5FF31D8}" name="合計" dataDxfId="10">
      <calculatedColumnFormula>SUM(テーブル10669[[#This Row],[米油オメガ６含有量３３．４％　オメガ３含有量１．６％]:[フラックスシード１．４ｇ　クロノメーターのデータ参照]])</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okushoku.com/dokuritsu-change-salt-faction/" TargetMode="External"/><Relationship Id="rId1" Type="http://schemas.openxmlformats.org/officeDocument/2006/relationships/hyperlink" Target="https://www.youtube.com/watch?v=Mn-w3HtAiIQ"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3"/>
  <sheetViews>
    <sheetView tabSelected="1" topLeftCell="I1" zoomScale="81" zoomScaleNormal="81" workbookViewId="0">
      <selection activeCell="V3" sqref="V3"/>
    </sheetView>
  </sheetViews>
  <sheetFormatPr defaultRowHeight="18"/>
  <cols>
    <col min="1" max="1" width="18.6640625" customWidth="1"/>
    <col min="2" max="2" width="8.6640625" customWidth="1"/>
    <col min="7" max="7" width="10.25" customWidth="1"/>
    <col min="9" max="9" width="14.75" customWidth="1"/>
    <col min="15" max="15" width="10.75" customWidth="1"/>
    <col min="16" max="16" width="10.6640625" customWidth="1"/>
    <col min="17" max="17" width="19" customWidth="1"/>
    <col min="18" max="18" width="11.1640625" customWidth="1"/>
    <col min="19" max="19" width="11.5" customWidth="1"/>
    <col min="20" max="20" width="11.33203125" customWidth="1"/>
    <col min="21" max="21" width="5.4140625" customWidth="1"/>
    <col min="22" max="22" width="30.08203125" customWidth="1"/>
    <col min="23" max="23" width="16.08203125" customWidth="1"/>
    <col min="24" max="24" width="24.5" customWidth="1"/>
    <col min="25" max="25" width="3" customWidth="1"/>
    <col min="26" max="26" width="21.33203125" customWidth="1"/>
    <col min="27" max="27" width="19.9140625" customWidth="1"/>
    <col min="28" max="28" width="23.4140625" customWidth="1"/>
    <col min="29" max="29" width="56.83203125" customWidth="1"/>
    <col min="30" max="30" width="5.4140625" customWidth="1"/>
    <col min="31" max="31" width="18.6640625" customWidth="1"/>
    <col min="32" max="33" width="10.75" customWidth="1"/>
    <col min="34" max="34" width="10.58203125" customWidth="1"/>
    <col min="35" max="35" width="10.4140625" customWidth="1"/>
    <col min="36" max="37" width="10.75" customWidth="1"/>
    <col min="38" max="43" width="10.58203125" customWidth="1"/>
    <col min="44" max="44" width="11.1640625" customWidth="1"/>
  </cols>
  <sheetData>
    <row r="1" spans="1:46">
      <c r="A1" s="1" t="s">
        <v>109</v>
      </c>
      <c r="B1" s="1" t="s">
        <v>265</v>
      </c>
      <c r="C1" s="1" t="s">
        <v>266</v>
      </c>
      <c r="D1" s="1" t="s">
        <v>268</v>
      </c>
      <c r="E1" s="1" t="s">
        <v>270</v>
      </c>
      <c r="F1" s="1" t="s">
        <v>272</v>
      </c>
      <c r="G1" s="1" t="s">
        <v>274</v>
      </c>
      <c r="H1" s="1" t="s">
        <v>276</v>
      </c>
      <c r="I1" s="1" t="s">
        <v>278</v>
      </c>
      <c r="J1" s="1" t="s">
        <v>289</v>
      </c>
      <c r="K1" s="1" t="s">
        <v>280</v>
      </c>
      <c r="L1" s="1" t="s">
        <v>281</v>
      </c>
      <c r="M1" s="1"/>
      <c r="N1" s="1" t="s">
        <v>167</v>
      </c>
      <c r="O1" s="1" t="s">
        <v>257</v>
      </c>
      <c r="P1" s="4" t="s">
        <v>258</v>
      </c>
      <c r="Q1" s="4" t="s">
        <v>207</v>
      </c>
      <c r="R1" s="4" t="s">
        <v>208</v>
      </c>
      <c r="S1" s="4" t="s">
        <v>198</v>
      </c>
      <c r="T1" s="4" t="s">
        <v>199</v>
      </c>
      <c r="V1" s="12" t="s">
        <v>244</v>
      </c>
      <c r="AE1" s="37" t="s">
        <v>110</v>
      </c>
      <c r="AF1" s="31" t="s">
        <v>143</v>
      </c>
      <c r="AG1" s="32" t="s">
        <v>142</v>
      </c>
      <c r="AH1" s="1" t="s">
        <v>144</v>
      </c>
      <c r="AI1" s="1" t="s">
        <v>145</v>
      </c>
      <c r="AJ1" s="1" t="s">
        <v>146</v>
      </c>
      <c r="AK1" s="1" t="s">
        <v>147</v>
      </c>
      <c r="AL1" s="1" t="s">
        <v>148</v>
      </c>
      <c r="AM1" s="1" t="s">
        <v>149</v>
      </c>
      <c r="AN1" s="1" t="s">
        <v>150</v>
      </c>
      <c r="AO1" s="1" t="s">
        <v>151</v>
      </c>
      <c r="AP1" s="4" t="s">
        <v>179</v>
      </c>
      <c r="AQ1" s="4" t="s">
        <v>180</v>
      </c>
      <c r="AR1" s="4" t="s">
        <v>152</v>
      </c>
    </row>
    <row r="2" spans="1:46">
      <c r="A2" s="2" t="s">
        <v>1</v>
      </c>
      <c r="B2" s="120" t="s">
        <v>282</v>
      </c>
      <c r="C2" s="2" t="s">
        <v>267</v>
      </c>
      <c r="D2" s="2" t="s">
        <v>269</v>
      </c>
      <c r="E2" s="2" t="s">
        <v>271</v>
      </c>
      <c r="F2" s="2" t="s">
        <v>273</v>
      </c>
      <c r="G2" s="2" t="s">
        <v>275</v>
      </c>
      <c r="H2" s="2" t="s">
        <v>277</v>
      </c>
      <c r="I2" s="2" t="s">
        <v>290</v>
      </c>
      <c r="J2" s="2" t="s">
        <v>279</v>
      </c>
      <c r="K2" s="2" t="s">
        <v>279</v>
      </c>
      <c r="L2" s="2" t="s">
        <v>279</v>
      </c>
      <c r="M2" s="2"/>
      <c r="N2" s="2">
        <f>SUM(B2:M2)</f>
        <v>0</v>
      </c>
      <c r="O2" s="20" t="s">
        <v>121</v>
      </c>
      <c r="P2" s="5" t="s">
        <v>54</v>
      </c>
      <c r="Q2" s="65" t="s">
        <v>1</v>
      </c>
      <c r="R2" s="5" t="s">
        <v>260</v>
      </c>
      <c r="S2" s="5" t="s">
        <v>259</v>
      </c>
      <c r="T2" s="5" t="s">
        <v>197</v>
      </c>
      <c r="V2" s="92" t="s">
        <v>222</v>
      </c>
      <c r="W2" s="76" t="s">
        <v>221</v>
      </c>
      <c r="X2" s="77" t="s">
        <v>293</v>
      </c>
      <c r="Y2" s="77"/>
      <c r="Z2" s="70"/>
      <c r="AA2" s="130"/>
      <c r="AB2" s="70"/>
      <c r="AC2" s="70"/>
      <c r="AE2" s="33" t="s">
        <v>1</v>
      </c>
      <c r="AF2" s="33" t="s">
        <v>121</v>
      </c>
      <c r="AG2" s="33" t="s">
        <v>54</v>
      </c>
      <c r="AH2" s="16" t="s">
        <v>125</v>
      </c>
      <c r="AI2" s="17" t="s">
        <v>126</v>
      </c>
      <c r="AJ2" s="17" t="s">
        <v>127</v>
      </c>
      <c r="AK2" s="17" t="s">
        <v>128</v>
      </c>
      <c r="AL2" s="18" t="s">
        <v>136</v>
      </c>
      <c r="AM2" s="16" t="s">
        <v>137</v>
      </c>
      <c r="AN2" s="17" t="s">
        <v>139</v>
      </c>
      <c r="AO2" s="18" t="s">
        <v>140</v>
      </c>
      <c r="AP2" s="19" t="s">
        <v>181</v>
      </c>
      <c r="AQ2" s="19" t="s">
        <v>182</v>
      </c>
      <c r="AR2" s="19" t="s">
        <v>71</v>
      </c>
      <c r="AT2" s="107"/>
    </row>
    <row r="3" spans="1:46">
      <c r="A3" s="3" t="s">
        <v>2</v>
      </c>
      <c r="B3" s="121">
        <v>718</v>
      </c>
      <c r="C3" s="3">
        <v>125</v>
      </c>
      <c r="D3" s="7">
        <v>120</v>
      </c>
      <c r="E3" s="126">
        <v>272</v>
      </c>
      <c r="F3" s="121">
        <v>18</v>
      </c>
      <c r="G3" s="7">
        <v>6</v>
      </c>
      <c r="H3" s="3">
        <v>211</v>
      </c>
      <c r="I3" s="29">
        <v>8</v>
      </c>
      <c r="J3" s="3">
        <v>113</v>
      </c>
      <c r="K3" s="3">
        <f>214*3</f>
        <v>642</v>
      </c>
      <c r="L3" s="3">
        <v>187</v>
      </c>
      <c r="M3" s="3"/>
      <c r="N3" s="38">
        <f>SUM(B3:M3)</f>
        <v>2420</v>
      </c>
      <c r="O3" s="94">
        <v>2650</v>
      </c>
      <c r="P3" s="7">
        <v>2000</v>
      </c>
      <c r="Q3" s="66" t="s">
        <v>2</v>
      </c>
      <c r="R3" s="157">
        <f t="shared" ref="R3:S50" si="0">N3/3</f>
        <v>806.66666666666663</v>
      </c>
      <c r="S3" s="157">
        <f>O3/3</f>
        <v>883.33333333333337</v>
      </c>
      <c r="T3" s="157">
        <f t="shared" ref="T3:T50" si="1">P3/3</f>
        <v>666.66666666666663</v>
      </c>
      <c r="V3" s="77" t="s">
        <v>209</v>
      </c>
      <c r="W3" s="77">
        <f>N3</f>
        <v>2420</v>
      </c>
      <c r="X3" s="78">
        <v>1</v>
      </c>
      <c r="Y3" s="78"/>
      <c r="Z3" s="70"/>
      <c r="AA3" s="129"/>
      <c r="AB3" s="70"/>
      <c r="AC3" s="129" t="s">
        <v>323</v>
      </c>
      <c r="AE3" s="29" t="s">
        <v>2</v>
      </c>
      <c r="AF3" s="29">
        <v>2650</v>
      </c>
      <c r="AG3" s="29">
        <v>2000</v>
      </c>
      <c r="AH3" s="7">
        <v>2600</v>
      </c>
      <c r="AI3" s="3">
        <v>1950</v>
      </c>
      <c r="AJ3" s="3">
        <v>2600</v>
      </c>
      <c r="AK3" s="3">
        <v>2400</v>
      </c>
      <c r="AL3" s="15">
        <v>1850</v>
      </c>
      <c r="AM3" s="7">
        <v>1700</v>
      </c>
      <c r="AN3" s="3">
        <v>2200</v>
      </c>
      <c r="AO3" s="15">
        <v>1750</v>
      </c>
      <c r="AP3" s="8">
        <v>1300</v>
      </c>
      <c r="AQ3" s="8">
        <v>1250</v>
      </c>
      <c r="AR3" s="8" t="s">
        <v>47</v>
      </c>
      <c r="AT3" s="107"/>
    </row>
    <row r="4" spans="1:46">
      <c r="A4" s="2" t="s">
        <v>3</v>
      </c>
      <c r="B4" s="120">
        <v>31.3</v>
      </c>
      <c r="C4" s="2">
        <v>4.8</v>
      </c>
      <c r="D4" s="5">
        <v>0.3</v>
      </c>
      <c r="E4" s="127">
        <v>3.6</v>
      </c>
      <c r="F4" s="120">
        <v>1.3</v>
      </c>
      <c r="G4" s="5">
        <v>0.4</v>
      </c>
      <c r="H4" s="2">
        <v>205.7</v>
      </c>
      <c r="I4" s="33" t="s">
        <v>288</v>
      </c>
      <c r="J4" s="2">
        <v>158.19999999999999</v>
      </c>
      <c r="K4" s="2">
        <f>6.7*3</f>
        <v>20.100000000000001</v>
      </c>
      <c r="L4" s="2">
        <v>118.8</v>
      </c>
      <c r="M4" s="2"/>
      <c r="N4" s="2">
        <f t="shared" ref="N4:N46" si="2">SUM(B4:M4)</f>
        <v>544.5</v>
      </c>
      <c r="O4" s="5"/>
      <c r="P4" s="5"/>
      <c r="Q4" s="65" t="s">
        <v>3</v>
      </c>
      <c r="R4" s="158">
        <f t="shared" si="0"/>
        <v>181.5</v>
      </c>
      <c r="S4" s="158">
        <f t="shared" si="0"/>
        <v>0</v>
      </c>
      <c r="T4" s="158">
        <f t="shared" si="1"/>
        <v>0</v>
      </c>
      <c r="V4" s="77"/>
      <c r="W4" s="77"/>
      <c r="X4" s="77"/>
      <c r="Y4" s="70"/>
      <c r="Z4" s="101" t="s">
        <v>245</v>
      </c>
      <c r="AA4" s="70"/>
      <c r="AB4" s="130"/>
      <c r="AC4" s="151" t="s">
        <v>324</v>
      </c>
      <c r="AE4" s="33" t="s">
        <v>3</v>
      </c>
      <c r="AF4" s="33"/>
      <c r="AG4" s="33"/>
      <c r="AH4" s="5"/>
      <c r="AI4" s="2"/>
      <c r="AJ4" s="2"/>
      <c r="AK4" s="2"/>
      <c r="AL4" s="14"/>
      <c r="AM4" s="5"/>
      <c r="AN4" s="2"/>
      <c r="AO4" s="14"/>
      <c r="AP4" s="6"/>
      <c r="AQ4" s="6"/>
      <c r="AR4" s="6" t="s">
        <v>48</v>
      </c>
      <c r="AT4" s="107"/>
    </row>
    <row r="5" spans="1:46">
      <c r="A5" s="3" t="s">
        <v>4</v>
      </c>
      <c r="B5" s="121">
        <v>12.8</v>
      </c>
      <c r="C5" s="3">
        <v>9.3000000000000007</v>
      </c>
      <c r="D5" s="7">
        <v>4.0999999999999996</v>
      </c>
      <c r="E5" s="126">
        <v>11</v>
      </c>
      <c r="F5" s="121">
        <v>0.7</v>
      </c>
      <c r="G5" s="7">
        <v>0.7</v>
      </c>
      <c r="H5" s="3">
        <v>5.0999999999999996</v>
      </c>
      <c r="I5" s="29">
        <v>1</v>
      </c>
      <c r="J5" s="3">
        <v>5.8</v>
      </c>
      <c r="K5" s="3">
        <f>3.6*3</f>
        <v>10.8</v>
      </c>
      <c r="L5" s="3">
        <v>2.9</v>
      </c>
      <c r="M5" s="3"/>
      <c r="N5" s="38">
        <f t="shared" si="2"/>
        <v>64.200000000000017</v>
      </c>
      <c r="O5" s="7">
        <v>65</v>
      </c>
      <c r="P5" s="7">
        <v>50</v>
      </c>
      <c r="Q5" s="66" t="s">
        <v>4</v>
      </c>
      <c r="R5" s="157">
        <f t="shared" si="0"/>
        <v>21.400000000000006</v>
      </c>
      <c r="S5" s="157">
        <f t="shared" si="0"/>
        <v>21.666666666666668</v>
      </c>
      <c r="T5" s="157">
        <f t="shared" si="1"/>
        <v>16.666666666666668</v>
      </c>
      <c r="V5" s="77" t="s">
        <v>223</v>
      </c>
      <c r="W5" s="77">
        <f>N5*4</f>
        <v>256.80000000000007</v>
      </c>
      <c r="X5" s="100" t="str">
        <f>ROUNDDOWN(Z5,2)*100&amp;"%"</f>
        <v>10%</v>
      </c>
      <c r="Y5" s="145"/>
      <c r="Z5" s="146" t="str">
        <f>W5/W3*100&amp;"%"</f>
        <v>10.6115702479339%</v>
      </c>
      <c r="AA5" s="148"/>
      <c r="AB5" s="128"/>
      <c r="AC5" s="153" t="s">
        <v>325</v>
      </c>
      <c r="AE5" s="29" t="s">
        <v>4</v>
      </c>
      <c r="AF5" s="29">
        <v>65</v>
      </c>
      <c r="AG5" s="29">
        <v>50</v>
      </c>
      <c r="AH5" s="7">
        <v>65</v>
      </c>
      <c r="AI5" s="3">
        <v>50</v>
      </c>
      <c r="AJ5" s="3">
        <v>60</v>
      </c>
      <c r="AK5" s="3">
        <v>55</v>
      </c>
      <c r="AL5" s="15">
        <v>40</v>
      </c>
      <c r="AM5" s="7">
        <v>40</v>
      </c>
      <c r="AN5" s="3">
        <v>60</v>
      </c>
      <c r="AO5" s="15">
        <v>60</v>
      </c>
      <c r="AP5" s="8">
        <v>25</v>
      </c>
      <c r="AQ5" s="8">
        <v>25</v>
      </c>
      <c r="AR5" s="8">
        <v>60</v>
      </c>
      <c r="AT5" s="107"/>
    </row>
    <row r="6" spans="1:46">
      <c r="A6" s="2" t="s">
        <v>5</v>
      </c>
      <c r="B6" s="120">
        <v>1.9</v>
      </c>
      <c r="C6" s="2">
        <v>0.6</v>
      </c>
      <c r="D6" s="5">
        <v>10.8</v>
      </c>
      <c r="E6" s="127">
        <v>18.600000000000001</v>
      </c>
      <c r="F6" s="120">
        <v>0.1</v>
      </c>
      <c r="G6" s="5">
        <v>0.2</v>
      </c>
      <c r="H6" s="2">
        <v>0.8</v>
      </c>
      <c r="I6" s="33">
        <v>0</v>
      </c>
      <c r="J6" s="2">
        <v>6.5</v>
      </c>
      <c r="K6" s="2">
        <f>0.4*3</f>
        <v>1.2000000000000002</v>
      </c>
      <c r="L6" s="2">
        <v>0.4</v>
      </c>
      <c r="M6" s="2"/>
      <c r="N6" s="2">
        <f t="shared" si="2"/>
        <v>41.1</v>
      </c>
      <c r="O6" s="5" t="s">
        <v>49</v>
      </c>
      <c r="P6" s="5" t="s">
        <v>49</v>
      </c>
      <c r="Q6" s="65" t="s">
        <v>5</v>
      </c>
      <c r="R6" s="158">
        <f t="shared" si="0"/>
        <v>13.700000000000001</v>
      </c>
      <c r="S6" s="158" t="e">
        <f t="shared" si="0"/>
        <v>#VALUE!</v>
      </c>
      <c r="T6" s="158" t="e">
        <f t="shared" si="1"/>
        <v>#VALUE!</v>
      </c>
      <c r="V6" s="77" t="s">
        <v>210</v>
      </c>
      <c r="W6" s="77">
        <f>N6*9</f>
        <v>369.90000000000003</v>
      </c>
      <c r="X6" s="100" t="str">
        <f>ROUNDDOWN(Z6,2)*100&amp;"%"</f>
        <v>15%</v>
      </c>
      <c r="Y6" s="145"/>
      <c r="Z6" s="147" t="str">
        <f>W6/W3*100&amp;"%"</f>
        <v>15.2851239669421%</v>
      </c>
      <c r="AA6" s="149"/>
      <c r="AB6" s="154"/>
      <c r="AC6" s="152" t="s">
        <v>326</v>
      </c>
      <c r="AE6" s="33" t="s">
        <v>5</v>
      </c>
      <c r="AF6" s="33" t="s">
        <v>122</v>
      </c>
      <c r="AG6" s="33" t="s">
        <v>49</v>
      </c>
      <c r="AH6" s="5" t="s">
        <v>122</v>
      </c>
      <c r="AI6" s="2" t="s">
        <v>122</v>
      </c>
      <c r="AJ6" s="2" t="s">
        <v>122</v>
      </c>
      <c r="AK6" s="2" t="s">
        <v>122</v>
      </c>
      <c r="AL6" s="14" t="s">
        <v>122</v>
      </c>
      <c r="AM6" s="5" t="s">
        <v>122</v>
      </c>
      <c r="AN6" s="2" t="s">
        <v>122</v>
      </c>
      <c r="AO6" s="14" t="s">
        <v>122</v>
      </c>
      <c r="AP6" s="6" t="s">
        <v>183</v>
      </c>
      <c r="AQ6" s="6" t="s">
        <v>183</v>
      </c>
      <c r="AR6" s="6" t="s">
        <v>49</v>
      </c>
    </row>
    <row r="7" spans="1:46">
      <c r="A7" s="3" t="s">
        <v>6</v>
      </c>
      <c r="B7" s="121">
        <v>163</v>
      </c>
      <c r="C7" s="3">
        <v>24.3</v>
      </c>
      <c r="D7" s="7">
        <v>3.7</v>
      </c>
      <c r="E7" s="126">
        <v>19</v>
      </c>
      <c r="F7" s="121">
        <v>7.7</v>
      </c>
      <c r="G7" s="7">
        <v>1.7</v>
      </c>
      <c r="H7" s="3">
        <v>55.6</v>
      </c>
      <c r="I7" s="29">
        <v>0.6</v>
      </c>
      <c r="J7" s="3">
        <v>8.6</v>
      </c>
      <c r="K7" s="3">
        <f>49.1*3</f>
        <v>147.30000000000001</v>
      </c>
      <c r="L7" s="3">
        <v>49.7</v>
      </c>
      <c r="M7" s="3"/>
      <c r="N7" s="38">
        <f t="shared" si="2"/>
        <v>481.20000000000005</v>
      </c>
      <c r="O7" s="7" t="s">
        <v>123</v>
      </c>
      <c r="P7" s="7" t="s">
        <v>50</v>
      </c>
      <c r="Q7" s="66" t="s">
        <v>6</v>
      </c>
      <c r="R7" s="157">
        <f t="shared" si="0"/>
        <v>160.4</v>
      </c>
      <c r="S7" s="157" t="e">
        <f t="shared" si="0"/>
        <v>#VALUE!</v>
      </c>
      <c r="T7" s="157" t="e">
        <f t="shared" si="1"/>
        <v>#VALUE!</v>
      </c>
      <c r="V7" s="77" t="s">
        <v>211</v>
      </c>
      <c r="W7" s="77">
        <f>N7*4</f>
        <v>1924.8000000000002</v>
      </c>
      <c r="X7" s="100" t="str">
        <f>ROUNDDOWN(Z7,2)*100&amp;"%"</f>
        <v>79%</v>
      </c>
      <c r="Y7" s="145"/>
      <c r="Z7" s="147" t="str">
        <f>W7/W3*100&amp;"%"</f>
        <v>79.5371900826446%</v>
      </c>
      <c r="AA7" s="150"/>
      <c r="AB7" s="128"/>
      <c r="AC7" s="155" t="s">
        <v>327</v>
      </c>
      <c r="AE7" s="29" t="s">
        <v>6</v>
      </c>
      <c r="AF7" s="29" t="s">
        <v>123</v>
      </c>
      <c r="AG7" s="29" t="s">
        <v>50</v>
      </c>
      <c r="AH7" s="7" t="s">
        <v>129</v>
      </c>
      <c r="AI7" s="3" t="s">
        <v>129</v>
      </c>
      <c r="AJ7" s="3" t="s">
        <v>123</v>
      </c>
      <c r="AK7" s="3" t="s">
        <v>123</v>
      </c>
      <c r="AL7" s="15" t="s">
        <v>129</v>
      </c>
      <c r="AM7" s="7" t="s">
        <v>129</v>
      </c>
      <c r="AN7" s="3" t="s">
        <v>129</v>
      </c>
      <c r="AO7" s="15" t="s">
        <v>129</v>
      </c>
      <c r="AP7" s="8" t="s">
        <v>185</v>
      </c>
      <c r="AQ7" s="8" t="s">
        <v>184</v>
      </c>
      <c r="AR7" s="8" t="s">
        <v>50</v>
      </c>
    </row>
    <row r="8" spans="1:46">
      <c r="A8" s="2" t="s">
        <v>7</v>
      </c>
      <c r="B8" s="120">
        <v>2</v>
      </c>
      <c r="C8" s="2" t="s">
        <v>284</v>
      </c>
      <c r="D8" s="5">
        <v>0</v>
      </c>
      <c r="E8" s="127">
        <v>0</v>
      </c>
      <c r="F8" s="120">
        <v>5</v>
      </c>
      <c r="G8" s="5">
        <v>370</v>
      </c>
      <c r="H8" s="2">
        <v>3</v>
      </c>
      <c r="I8" s="33">
        <v>4</v>
      </c>
      <c r="J8" s="2">
        <v>90</v>
      </c>
      <c r="K8" s="2">
        <f>1*3</f>
        <v>3</v>
      </c>
      <c r="L8" s="2">
        <v>2200</v>
      </c>
      <c r="M8" s="2"/>
      <c r="N8" s="165">
        <f t="shared" si="2"/>
        <v>2677</v>
      </c>
      <c r="O8" s="5">
        <v>2950</v>
      </c>
      <c r="P8" s="5">
        <v>2560</v>
      </c>
      <c r="Q8" s="65" t="s">
        <v>7</v>
      </c>
      <c r="R8" s="158">
        <f t="shared" si="0"/>
        <v>892.33333333333337</v>
      </c>
      <c r="S8" s="158">
        <f t="shared" si="0"/>
        <v>983.33333333333337</v>
      </c>
      <c r="T8" s="158">
        <f t="shared" si="1"/>
        <v>853.33333333333337</v>
      </c>
      <c r="V8" s="77" t="s">
        <v>212</v>
      </c>
      <c r="W8" s="77"/>
      <c r="X8" s="100" t="str">
        <f>X5&amp;":"&amp;X6&amp;":"&amp;X7</f>
        <v>10%:15%:79%</v>
      </c>
      <c r="Y8" s="145"/>
      <c r="Z8" s="103" t="str">
        <f>Z5&amp;":"&amp;Z6&amp;":"&amp;Z7</f>
        <v>10.6115702479339%:15.2851239669421%:79.5371900826446%</v>
      </c>
      <c r="AA8" s="102"/>
      <c r="AB8" s="151"/>
      <c r="AC8" s="70" t="s">
        <v>328</v>
      </c>
      <c r="AE8" s="33" t="s">
        <v>7</v>
      </c>
      <c r="AF8" s="33">
        <v>2950</v>
      </c>
      <c r="AG8" s="33">
        <v>2560</v>
      </c>
      <c r="AH8" s="5">
        <v>2950</v>
      </c>
      <c r="AI8" s="2">
        <v>2560</v>
      </c>
      <c r="AJ8" s="2">
        <v>2760</v>
      </c>
      <c r="AK8" s="2">
        <v>2560</v>
      </c>
      <c r="AL8" s="14">
        <v>1970</v>
      </c>
      <c r="AM8" s="5">
        <v>1970</v>
      </c>
      <c r="AN8" s="2">
        <v>2950</v>
      </c>
      <c r="AO8" s="14">
        <v>2560</v>
      </c>
      <c r="AP8" s="6">
        <v>1378</v>
      </c>
      <c r="AQ8" s="6">
        <v>1378</v>
      </c>
      <c r="AR8" s="6" t="s">
        <v>51</v>
      </c>
    </row>
    <row r="9" spans="1:46">
      <c r="A9" s="3" t="s">
        <v>8</v>
      </c>
      <c r="B9" s="121">
        <v>190</v>
      </c>
      <c r="C9" s="3">
        <v>400</v>
      </c>
      <c r="D9" s="7">
        <v>82</v>
      </c>
      <c r="E9" s="126">
        <v>420</v>
      </c>
      <c r="F9" s="121">
        <v>63</v>
      </c>
      <c r="G9" s="7">
        <v>17</v>
      </c>
      <c r="H9" s="3">
        <v>1200</v>
      </c>
      <c r="I9" s="29">
        <v>43</v>
      </c>
      <c r="J9" s="3">
        <v>310</v>
      </c>
      <c r="K9" s="3">
        <f>27*3</f>
        <v>81</v>
      </c>
      <c r="L9" s="3">
        <v>680</v>
      </c>
      <c r="M9" s="3"/>
      <c r="N9" s="38">
        <f t="shared" si="2"/>
        <v>3486</v>
      </c>
      <c r="O9" s="7">
        <v>2500</v>
      </c>
      <c r="P9" s="7">
        <v>2000</v>
      </c>
      <c r="Q9" s="66" t="s">
        <v>8</v>
      </c>
      <c r="R9" s="157">
        <f t="shared" si="0"/>
        <v>1162</v>
      </c>
      <c r="S9" s="157">
        <f t="shared" si="0"/>
        <v>833.33333333333337</v>
      </c>
      <c r="T9" s="157">
        <f t="shared" si="1"/>
        <v>666.66666666666663</v>
      </c>
      <c r="V9" s="77"/>
      <c r="W9" s="77"/>
      <c r="X9" s="77"/>
      <c r="Y9" s="77"/>
      <c r="Z9" s="132"/>
      <c r="AA9" s="70"/>
      <c r="AB9" s="130"/>
      <c r="AC9" s="70"/>
      <c r="AE9" s="29" t="s">
        <v>8</v>
      </c>
      <c r="AF9" s="29">
        <v>2500</v>
      </c>
      <c r="AG9" s="29">
        <v>2000</v>
      </c>
      <c r="AH9" s="7">
        <v>2500</v>
      </c>
      <c r="AI9" s="3">
        <v>2000</v>
      </c>
      <c r="AJ9" s="3">
        <v>2300</v>
      </c>
      <c r="AK9" s="3">
        <v>1900</v>
      </c>
      <c r="AL9" s="15">
        <v>1500</v>
      </c>
      <c r="AM9" s="7">
        <v>1500</v>
      </c>
      <c r="AN9" s="3">
        <v>2500</v>
      </c>
      <c r="AO9" s="15">
        <v>2000</v>
      </c>
      <c r="AP9" s="8">
        <v>1000</v>
      </c>
      <c r="AQ9" s="8">
        <v>1000</v>
      </c>
      <c r="AR9" s="8">
        <v>2500</v>
      </c>
    </row>
    <row r="10" spans="1:46">
      <c r="A10" s="2" t="s">
        <v>9</v>
      </c>
      <c r="B10" s="120">
        <v>11</v>
      </c>
      <c r="C10" s="2">
        <v>23</v>
      </c>
      <c r="D10" s="5">
        <v>240</v>
      </c>
      <c r="E10" s="127">
        <v>310</v>
      </c>
      <c r="F10" s="120">
        <v>8</v>
      </c>
      <c r="G10" s="5">
        <v>35</v>
      </c>
      <c r="H10" s="2">
        <v>41</v>
      </c>
      <c r="I10" s="33">
        <v>0.8</v>
      </c>
      <c r="J10" s="2">
        <v>56</v>
      </c>
      <c r="K10" s="2">
        <f>4*3</f>
        <v>12</v>
      </c>
      <c r="L10" s="2">
        <v>29</v>
      </c>
      <c r="M10" s="2"/>
      <c r="N10" s="2">
        <f t="shared" si="2"/>
        <v>765.8</v>
      </c>
      <c r="O10" s="5">
        <v>800</v>
      </c>
      <c r="P10" s="5">
        <v>650</v>
      </c>
      <c r="Q10" s="65" t="s">
        <v>9</v>
      </c>
      <c r="R10" s="158">
        <f t="shared" si="0"/>
        <v>255.26666666666665</v>
      </c>
      <c r="S10" s="158">
        <f t="shared" si="0"/>
        <v>266.66666666666669</v>
      </c>
      <c r="T10" s="158">
        <f t="shared" si="1"/>
        <v>216.66666666666666</v>
      </c>
      <c r="V10" s="77" t="s">
        <v>213</v>
      </c>
      <c r="W10" s="77" t="str">
        <f>N10&amp;":"&amp;N11</f>
        <v>765.8:546.4</v>
      </c>
      <c r="X10" s="140">
        <f>N10/N11</f>
        <v>1.4015373352855052</v>
      </c>
      <c r="Y10" s="156"/>
      <c r="Z10" s="142" t="s">
        <v>361</v>
      </c>
      <c r="AA10" s="128"/>
      <c r="AB10" s="142"/>
      <c r="AC10" s="130"/>
      <c r="AE10" s="33" t="s">
        <v>9</v>
      </c>
      <c r="AF10" s="33">
        <v>800</v>
      </c>
      <c r="AG10" s="33">
        <v>650</v>
      </c>
      <c r="AH10" s="5">
        <v>750</v>
      </c>
      <c r="AI10" s="2">
        <v>650</v>
      </c>
      <c r="AJ10" s="2">
        <v>1000</v>
      </c>
      <c r="AK10" s="2">
        <v>800</v>
      </c>
      <c r="AL10" s="14">
        <v>650</v>
      </c>
      <c r="AM10" s="5">
        <v>750</v>
      </c>
      <c r="AN10" s="2">
        <v>700</v>
      </c>
      <c r="AO10" s="14">
        <v>650</v>
      </c>
      <c r="AP10" s="6">
        <v>600</v>
      </c>
      <c r="AQ10" s="6">
        <v>550</v>
      </c>
      <c r="AR10" s="6">
        <v>650</v>
      </c>
    </row>
    <row r="11" spans="1:46">
      <c r="A11" s="3" t="s">
        <v>10</v>
      </c>
      <c r="B11" s="121">
        <v>48</v>
      </c>
      <c r="C11" s="3">
        <v>40</v>
      </c>
      <c r="D11" s="7">
        <v>72</v>
      </c>
      <c r="E11" s="126">
        <v>200</v>
      </c>
      <c r="F11" s="121">
        <v>11</v>
      </c>
      <c r="G11" s="7">
        <v>18</v>
      </c>
      <c r="H11" s="3">
        <v>68</v>
      </c>
      <c r="I11" s="29">
        <v>2.4</v>
      </c>
      <c r="J11" s="3">
        <v>34</v>
      </c>
      <c r="K11" s="3">
        <f>7*3</f>
        <v>21</v>
      </c>
      <c r="L11" s="3">
        <v>32</v>
      </c>
      <c r="M11" s="3"/>
      <c r="N11" s="38">
        <f t="shared" si="2"/>
        <v>546.4</v>
      </c>
      <c r="O11" s="7">
        <v>340</v>
      </c>
      <c r="P11" s="7">
        <v>270</v>
      </c>
      <c r="Q11" s="66" t="s">
        <v>10</v>
      </c>
      <c r="R11" s="157">
        <f t="shared" si="0"/>
        <v>182.13333333333333</v>
      </c>
      <c r="S11" s="157">
        <f t="shared" si="0"/>
        <v>113.33333333333333</v>
      </c>
      <c r="T11" s="157">
        <f t="shared" si="1"/>
        <v>90</v>
      </c>
      <c r="V11" s="77" t="s">
        <v>214</v>
      </c>
      <c r="W11" s="77" t="str">
        <f>N10&amp;":"&amp;N12</f>
        <v>765.8:1348</v>
      </c>
      <c r="X11" s="141">
        <f>N10/N12</f>
        <v>0.56810089020771515</v>
      </c>
      <c r="Y11" s="156"/>
      <c r="Z11" s="142" t="s">
        <v>360</v>
      </c>
      <c r="AA11" s="151"/>
      <c r="AB11" s="142"/>
      <c r="AC11" s="70"/>
      <c r="AE11" s="29" t="s">
        <v>10</v>
      </c>
      <c r="AF11" s="29">
        <v>340</v>
      </c>
      <c r="AG11" s="29">
        <v>270</v>
      </c>
      <c r="AH11" s="7">
        <v>370</v>
      </c>
      <c r="AI11" s="3">
        <v>290</v>
      </c>
      <c r="AJ11" s="3">
        <v>290</v>
      </c>
      <c r="AK11" s="3">
        <v>290</v>
      </c>
      <c r="AL11" s="15">
        <v>170</v>
      </c>
      <c r="AM11" s="7">
        <v>160</v>
      </c>
      <c r="AN11" s="3">
        <v>320</v>
      </c>
      <c r="AO11" s="15">
        <v>270</v>
      </c>
      <c r="AP11" s="8">
        <v>100</v>
      </c>
      <c r="AQ11" s="8">
        <v>100</v>
      </c>
      <c r="AR11" s="8">
        <v>370</v>
      </c>
    </row>
    <row r="12" spans="1:46">
      <c r="A12" s="2" t="s">
        <v>11</v>
      </c>
      <c r="B12" s="120">
        <v>200</v>
      </c>
      <c r="C12" s="2">
        <v>170</v>
      </c>
      <c r="D12" s="5">
        <v>110</v>
      </c>
      <c r="E12" s="127">
        <v>450</v>
      </c>
      <c r="F12" s="120">
        <v>11</v>
      </c>
      <c r="G12" s="5">
        <v>12</v>
      </c>
      <c r="H12" s="2">
        <v>120</v>
      </c>
      <c r="I12" s="33">
        <v>22</v>
      </c>
      <c r="J12" s="2">
        <v>79</v>
      </c>
      <c r="K12" s="2">
        <f>37*3</f>
        <v>111</v>
      </c>
      <c r="L12" s="2">
        <v>63</v>
      </c>
      <c r="M12" s="2"/>
      <c r="N12" s="2">
        <f t="shared" si="2"/>
        <v>1348</v>
      </c>
      <c r="O12" s="5">
        <v>1000</v>
      </c>
      <c r="P12" s="5">
        <v>800</v>
      </c>
      <c r="Q12" s="65" t="s">
        <v>11</v>
      </c>
      <c r="R12" s="158">
        <f t="shared" si="0"/>
        <v>449.33333333333331</v>
      </c>
      <c r="S12" s="158">
        <f t="shared" si="0"/>
        <v>333.33333333333331</v>
      </c>
      <c r="T12" s="158">
        <f t="shared" si="1"/>
        <v>266.66666666666669</v>
      </c>
      <c r="V12" s="77" t="s">
        <v>215</v>
      </c>
      <c r="W12" s="77" t="str">
        <f>N42&amp;":"&amp;N41</f>
        <v>17.08:11.62</v>
      </c>
      <c r="X12" s="141">
        <f>N42/N41</f>
        <v>1.4698795180722892</v>
      </c>
      <c r="Y12" s="156"/>
      <c r="Z12" s="142" t="s">
        <v>365</v>
      </c>
      <c r="AA12" s="128"/>
      <c r="AB12" s="143"/>
      <c r="AC12" s="70"/>
      <c r="AE12" s="33" t="s">
        <v>11</v>
      </c>
      <c r="AF12" s="33">
        <v>1000</v>
      </c>
      <c r="AG12" s="33">
        <v>800</v>
      </c>
      <c r="AH12" s="5">
        <v>1000</v>
      </c>
      <c r="AI12" s="2">
        <v>800</v>
      </c>
      <c r="AJ12" s="2">
        <v>1200</v>
      </c>
      <c r="AK12" s="2">
        <v>1000</v>
      </c>
      <c r="AL12" s="14">
        <v>1000</v>
      </c>
      <c r="AM12" s="5">
        <v>1000</v>
      </c>
      <c r="AN12" s="2">
        <v>1000</v>
      </c>
      <c r="AO12" s="14">
        <v>1000</v>
      </c>
      <c r="AP12" s="6">
        <v>700</v>
      </c>
      <c r="AQ12" s="6">
        <v>700</v>
      </c>
      <c r="AR12" s="6">
        <v>1000</v>
      </c>
    </row>
    <row r="13" spans="1:46">
      <c r="A13" s="3" t="s">
        <v>12</v>
      </c>
      <c r="B13" s="121">
        <v>1.7</v>
      </c>
      <c r="C13" s="3">
        <v>3.6</v>
      </c>
      <c r="D13" s="7">
        <v>2</v>
      </c>
      <c r="E13" s="126">
        <v>4.2</v>
      </c>
      <c r="F13" s="121">
        <v>1</v>
      </c>
      <c r="G13" s="7">
        <v>0.3</v>
      </c>
      <c r="H13" s="3">
        <v>1.4</v>
      </c>
      <c r="I13" s="29">
        <v>0.2</v>
      </c>
      <c r="J13" s="3">
        <v>2.2000000000000002</v>
      </c>
      <c r="K13" s="3">
        <f>0.1*3</f>
        <v>0.30000000000000004</v>
      </c>
      <c r="L13" s="3">
        <v>0.9</v>
      </c>
      <c r="M13" s="3"/>
      <c r="N13" s="38">
        <f t="shared" si="2"/>
        <v>17.8</v>
      </c>
      <c r="O13" s="7">
        <v>7.5</v>
      </c>
      <c r="P13" s="7">
        <v>6.5</v>
      </c>
      <c r="Q13" s="66" t="s">
        <v>12</v>
      </c>
      <c r="R13" s="157">
        <f t="shared" si="0"/>
        <v>5.9333333333333336</v>
      </c>
      <c r="S13" s="157">
        <f t="shared" si="0"/>
        <v>2.5</v>
      </c>
      <c r="T13" s="157">
        <f t="shared" si="1"/>
        <v>2.1666666666666665</v>
      </c>
      <c r="V13" s="77" t="s">
        <v>216</v>
      </c>
      <c r="W13" s="77" t="str">
        <f>N8&amp;":"&amp;N9</f>
        <v>2677:3486</v>
      </c>
      <c r="X13" s="141">
        <f>N8/N9</f>
        <v>0.76792885829030411</v>
      </c>
      <c r="Y13" s="156"/>
      <c r="Z13" s="142" t="s">
        <v>364</v>
      </c>
      <c r="AA13" s="128"/>
      <c r="AB13" s="143"/>
      <c r="AC13" s="70" t="s">
        <v>190</v>
      </c>
      <c r="AE13" s="29" t="s">
        <v>12</v>
      </c>
      <c r="AF13" s="29">
        <v>7.5</v>
      </c>
      <c r="AG13" s="29">
        <v>6.5</v>
      </c>
      <c r="AH13" s="7">
        <v>7.5</v>
      </c>
      <c r="AI13" s="3">
        <v>6.5</v>
      </c>
      <c r="AJ13" s="3">
        <v>10</v>
      </c>
      <c r="AK13" s="3">
        <v>8.5</v>
      </c>
      <c r="AL13" s="15">
        <v>7</v>
      </c>
      <c r="AM13" s="7">
        <v>7.5</v>
      </c>
      <c r="AN13" s="3">
        <v>7</v>
      </c>
      <c r="AO13" s="15">
        <v>6</v>
      </c>
      <c r="AP13" s="8">
        <v>5.5</v>
      </c>
      <c r="AQ13" s="8">
        <v>5.5</v>
      </c>
      <c r="AR13" s="8">
        <v>7.5</v>
      </c>
    </row>
    <row r="14" spans="1:46">
      <c r="A14" s="2" t="s">
        <v>13</v>
      </c>
      <c r="B14" s="120">
        <v>2.9</v>
      </c>
      <c r="C14" s="2">
        <v>1.9</v>
      </c>
      <c r="D14" s="5">
        <v>1.2</v>
      </c>
      <c r="E14" s="127">
        <v>3.2</v>
      </c>
      <c r="F14" s="120">
        <v>0.1</v>
      </c>
      <c r="G14" s="5">
        <v>0.1</v>
      </c>
      <c r="H14" s="2">
        <v>0.8</v>
      </c>
      <c r="I14" s="33">
        <v>0.4</v>
      </c>
      <c r="J14" s="2">
        <v>0.7</v>
      </c>
      <c r="K14" s="2">
        <f>0.9*3</f>
        <v>2.7</v>
      </c>
      <c r="L14" s="2">
        <v>0.4</v>
      </c>
      <c r="M14" s="2"/>
      <c r="N14" s="2">
        <f t="shared" si="2"/>
        <v>14.4</v>
      </c>
      <c r="O14" s="5">
        <v>11</v>
      </c>
      <c r="P14" s="5">
        <v>8</v>
      </c>
      <c r="Q14" s="65" t="s">
        <v>13</v>
      </c>
      <c r="R14" s="158">
        <f t="shared" si="0"/>
        <v>4.8</v>
      </c>
      <c r="S14" s="158">
        <f t="shared" si="0"/>
        <v>3.6666666666666665</v>
      </c>
      <c r="T14" s="158">
        <f t="shared" si="1"/>
        <v>2.6666666666666665</v>
      </c>
      <c r="V14" s="77" t="s">
        <v>217</v>
      </c>
      <c r="W14" s="77" t="str">
        <f>N15&amp;":"&amp;N14</f>
        <v>3.18:14.4</v>
      </c>
      <c r="X14" s="141">
        <f>N15/N14</f>
        <v>0.22083333333333333</v>
      </c>
      <c r="Y14" s="156"/>
      <c r="Z14" s="142" t="s">
        <v>363</v>
      </c>
      <c r="AA14" s="128"/>
      <c r="AB14" s="142"/>
      <c r="AC14" s="70" t="s">
        <v>225</v>
      </c>
      <c r="AE14" s="33" t="s">
        <v>13</v>
      </c>
      <c r="AF14" s="33">
        <v>11</v>
      </c>
      <c r="AG14" s="33">
        <v>8</v>
      </c>
      <c r="AH14" s="5">
        <v>11</v>
      </c>
      <c r="AI14" s="2">
        <v>8</v>
      </c>
      <c r="AJ14" s="2">
        <v>10</v>
      </c>
      <c r="AK14" s="2">
        <v>8</v>
      </c>
      <c r="AL14" s="14">
        <v>6</v>
      </c>
      <c r="AM14" s="5">
        <v>5</v>
      </c>
      <c r="AN14" s="2">
        <v>9</v>
      </c>
      <c r="AO14" s="14">
        <v>7</v>
      </c>
      <c r="AP14" s="6">
        <v>4</v>
      </c>
      <c r="AQ14" s="6">
        <v>3</v>
      </c>
      <c r="AR14" s="6">
        <v>10</v>
      </c>
    </row>
    <row r="15" spans="1:46">
      <c r="A15" s="3" t="s">
        <v>14</v>
      </c>
      <c r="B15" s="121">
        <v>0.46</v>
      </c>
      <c r="C15" s="3">
        <v>0.38</v>
      </c>
      <c r="D15" s="7">
        <v>0.34</v>
      </c>
      <c r="E15" s="126">
        <v>0.98</v>
      </c>
      <c r="F15" s="121">
        <v>0.02</v>
      </c>
      <c r="G15" s="7">
        <v>0.01</v>
      </c>
      <c r="H15" s="3">
        <v>0.19</v>
      </c>
      <c r="I15" s="29" t="s">
        <v>288</v>
      </c>
      <c r="J15" s="3">
        <v>0.22</v>
      </c>
      <c r="K15" s="3">
        <f>0.14*3</f>
        <v>0.42000000000000004</v>
      </c>
      <c r="L15" s="3">
        <v>0.16</v>
      </c>
      <c r="M15" s="3"/>
      <c r="N15" s="38">
        <f t="shared" si="2"/>
        <v>3.18</v>
      </c>
      <c r="O15" s="7">
        <v>0.9</v>
      </c>
      <c r="P15" s="7">
        <v>0.7</v>
      </c>
      <c r="Q15" s="66" t="s">
        <v>14</v>
      </c>
      <c r="R15" s="157">
        <f t="shared" si="0"/>
        <v>1.06</v>
      </c>
      <c r="S15" s="157">
        <f t="shared" si="0"/>
        <v>0.3</v>
      </c>
      <c r="T15" s="157">
        <f t="shared" si="1"/>
        <v>0.23333333333333331</v>
      </c>
      <c r="V15" s="77"/>
      <c r="W15" s="77"/>
      <c r="X15" s="141"/>
      <c r="Y15" s="156"/>
      <c r="Z15" s="142"/>
      <c r="AA15" s="128"/>
      <c r="AB15" s="143"/>
      <c r="AC15" s="70" t="s">
        <v>192</v>
      </c>
      <c r="AE15" s="29" t="s">
        <v>14</v>
      </c>
      <c r="AF15" s="29">
        <v>0.9</v>
      </c>
      <c r="AG15" s="29">
        <v>0.7</v>
      </c>
      <c r="AH15" s="7">
        <v>0.9</v>
      </c>
      <c r="AI15" s="3">
        <v>0.7</v>
      </c>
      <c r="AJ15" s="3">
        <v>0.8</v>
      </c>
      <c r="AK15" s="3">
        <v>0.8</v>
      </c>
      <c r="AL15" s="15">
        <v>0.5</v>
      </c>
      <c r="AM15" s="7">
        <v>0.5</v>
      </c>
      <c r="AN15" s="3">
        <v>0.9</v>
      </c>
      <c r="AO15" s="15">
        <v>0.7</v>
      </c>
      <c r="AP15" s="8">
        <v>0.4</v>
      </c>
      <c r="AQ15" s="8">
        <v>0.3</v>
      </c>
      <c r="AR15" s="8">
        <v>1</v>
      </c>
    </row>
    <row r="16" spans="1:46">
      <c r="A16" s="2" t="s">
        <v>15</v>
      </c>
      <c r="B16" s="120">
        <v>1.7</v>
      </c>
      <c r="C16" s="2">
        <v>0.63</v>
      </c>
      <c r="D16" s="5">
        <v>0.5</v>
      </c>
      <c r="E16" s="127">
        <v>2.64</v>
      </c>
      <c r="F16" s="120">
        <v>0.12</v>
      </c>
      <c r="G16" s="5">
        <v>0.02</v>
      </c>
      <c r="H16" s="2">
        <v>0.35</v>
      </c>
      <c r="I16" s="33">
        <v>0.02</v>
      </c>
      <c r="J16" s="2" t="s">
        <v>285</v>
      </c>
      <c r="K16" s="2">
        <f>0.36*3</f>
        <v>1.08</v>
      </c>
      <c r="L16" s="2">
        <v>0.2</v>
      </c>
      <c r="M16" s="2"/>
      <c r="N16" s="2">
        <f t="shared" si="2"/>
        <v>7.26</v>
      </c>
      <c r="O16" s="5">
        <v>4</v>
      </c>
      <c r="P16" s="5">
        <v>3.5</v>
      </c>
      <c r="Q16" s="65" t="s">
        <v>15</v>
      </c>
      <c r="R16" s="158">
        <f t="shared" si="0"/>
        <v>2.42</v>
      </c>
      <c r="S16" s="158">
        <f t="shared" si="0"/>
        <v>1.3333333333333333</v>
      </c>
      <c r="T16" s="158">
        <f t="shared" si="1"/>
        <v>1.1666666666666667</v>
      </c>
      <c r="V16" s="77" t="s">
        <v>218</v>
      </c>
      <c r="W16" s="77" t="str">
        <f>N47&amp;":"&amp;N5</f>
        <v>421.7:64.2</v>
      </c>
      <c r="X16" s="141">
        <f>N47/N5</f>
        <v>6.5685358255451707</v>
      </c>
      <c r="Y16" s="156"/>
      <c r="Z16" s="142" t="s">
        <v>366</v>
      </c>
      <c r="AA16" s="128"/>
      <c r="AB16" s="142"/>
      <c r="AC16" s="70" t="s">
        <v>193</v>
      </c>
      <c r="AE16" s="33" t="s">
        <v>15</v>
      </c>
      <c r="AF16" s="33">
        <v>4</v>
      </c>
      <c r="AG16" s="33">
        <v>3.5</v>
      </c>
      <c r="AH16" s="5">
        <v>4</v>
      </c>
      <c r="AI16" s="2">
        <v>3.5</v>
      </c>
      <c r="AJ16" s="2">
        <v>4</v>
      </c>
      <c r="AK16" s="2">
        <v>4</v>
      </c>
      <c r="AL16" s="14">
        <v>2.5</v>
      </c>
      <c r="AM16" s="5">
        <v>2.5</v>
      </c>
      <c r="AN16" s="2">
        <v>4</v>
      </c>
      <c r="AO16" s="14">
        <v>3.5</v>
      </c>
      <c r="AP16" s="6">
        <v>1.5</v>
      </c>
      <c r="AQ16" s="6">
        <v>1.5</v>
      </c>
      <c r="AR16" s="6">
        <v>4</v>
      </c>
    </row>
    <row r="17" spans="1:44">
      <c r="A17" s="3" t="s">
        <v>16</v>
      </c>
      <c r="B17" s="121">
        <v>0</v>
      </c>
      <c r="C17" s="3">
        <v>0</v>
      </c>
      <c r="D17" s="7">
        <v>0</v>
      </c>
      <c r="E17" s="126">
        <v>0</v>
      </c>
      <c r="F17" s="121">
        <v>3</v>
      </c>
      <c r="G17" s="7">
        <v>400</v>
      </c>
      <c r="H17" s="3" t="s">
        <v>284</v>
      </c>
      <c r="I17" s="29" t="s">
        <v>288</v>
      </c>
      <c r="J17" s="3" t="s">
        <v>285</v>
      </c>
      <c r="K17" s="3" t="s">
        <v>285</v>
      </c>
      <c r="L17" s="3">
        <v>2</v>
      </c>
      <c r="M17" s="3"/>
      <c r="N17" s="38">
        <f t="shared" si="2"/>
        <v>405</v>
      </c>
      <c r="O17" s="7">
        <v>130</v>
      </c>
      <c r="P17" s="7">
        <v>130</v>
      </c>
      <c r="Q17" s="66" t="s">
        <v>16</v>
      </c>
      <c r="R17" s="157">
        <f t="shared" si="0"/>
        <v>135</v>
      </c>
      <c r="S17" s="157">
        <f t="shared" si="0"/>
        <v>43.333333333333336</v>
      </c>
      <c r="T17" s="157">
        <f t="shared" si="1"/>
        <v>43.333333333333336</v>
      </c>
      <c r="V17" s="77" t="s">
        <v>219</v>
      </c>
      <c r="W17" s="77" t="str">
        <f>N43&amp;":"&amp;N44</f>
        <v>8.2:44.5</v>
      </c>
      <c r="X17" s="141">
        <f>N43/N44</f>
        <v>0.18426966292134828</v>
      </c>
      <c r="Y17" s="156"/>
      <c r="Z17" s="142" t="s">
        <v>367</v>
      </c>
      <c r="AA17" s="128"/>
      <c r="AB17" s="142"/>
      <c r="AC17" s="70" t="s">
        <v>196</v>
      </c>
      <c r="AE17" s="29" t="s">
        <v>16</v>
      </c>
      <c r="AF17" s="29">
        <v>130</v>
      </c>
      <c r="AG17" s="29">
        <v>130</v>
      </c>
      <c r="AH17" s="7">
        <v>130</v>
      </c>
      <c r="AI17" s="3">
        <v>130</v>
      </c>
      <c r="AJ17" s="3">
        <v>140</v>
      </c>
      <c r="AK17" s="3">
        <v>140</v>
      </c>
      <c r="AL17" s="15">
        <v>90</v>
      </c>
      <c r="AM17" s="7">
        <v>90</v>
      </c>
      <c r="AN17" s="3">
        <v>130</v>
      </c>
      <c r="AO17" s="15">
        <v>130</v>
      </c>
      <c r="AP17" s="8">
        <v>60</v>
      </c>
      <c r="AQ17" s="8">
        <v>60</v>
      </c>
      <c r="AR17" s="8">
        <v>130</v>
      </c>
    </row>
    <row r="18" spans="1:44">
      <c r="A18" s="2" t="s">
        <v>17</v>
      </c>
      <c r="B18" s="120">
        <v>4</v>
      </c>
      <c r="C18" s="2">
        <v>22</v>
      </c>
      <c r="D18" s="5">
        <v>5</v>
      </c>
      <c r="E18" s="127">
        <v>6</v>
      </c>
      <c r="F18" s="120">
        <v>1</v>
      </c>
      <c r="G18" s="5">
        <v>0</v>
      </c>
      <c r="H18" s="2">
        <v>3</v>
      </c>
      <c r="I18" s="33" t="s">
        <v>288</v>
      </c>
      <c r="J18" s="2" t="s">
        <v>285</v>
      </c>
      <c r="K18" s="2" t="s">
        <v>285</v>
      </c>
      <c r="L18" s="2">
        <v>7</v>
      </c>
      <c r="M18" s="2"/>
      <c r="N18" s="2">
        <f t="shared" si="2"/>
        <v>48</v>
      </c>
      <c r="O18" s="5">
        <v>30</v>
      </c>
      <c r="P18" s="5">
        <v>25</v>
      </c>
      <c r="Q18" s="65" t="s">
        <v>17</v>
      </c>
      <c r="R18" s="158">
        <f t="shared" si="0"/>
        <v>16</v>
      </c>
      <c r="S18" s="158">
        <f t="shared" si="0"/>
        <v>10</v>
      </c>
      <c r="T18" s="158">
        <f t="shared" si="1"/>
        <v>8.3333333333333339</v>
      </c>
      <c r="V18" s="77" t="s">
        <v>220</v>
      </c>
      <c r="W18" s="77" t="str">
        <f>N7&amp;":"&amp;N45</f>
        <v>481.2:54.5</v>
      </c>
      <c r="X18" s="141">
        <f>N7/N45</f>
        <v>8.8293577981651374</v>
      </c>
      <c r="Y18" s="156"/>
      <c r="Z18" s="142" t="s">
        <v>362</v>
      </c>
      <c r="AA18" s="128"/>
      <c r="AB18" s="142"/>
      <c r="AC18" s="70" t="s">
        <v>329</v>
      </c>
      <c r="AE18" s="33" t="s">
        <v>17</v>
      </c>
      <c r="AF18" s="33">
        <v>30</v>
      </c>
      <c r="AG18" s="33">
        <v>25</v>
      </c>
      <c r="AH18" s="5">
        <v>30</v>
      </c>
      <c r="AI18" s="2">
        <v>25</v>
      </c>
      <c r="AJ18" s="2">
        <v>30</v>
      </c>
      <c r="AK18" s="2">
        <v>30</v>
      </c>
      <c r="AL18" s="14">
        <v>20</v>
      </c>
      <c r="AM18" s="5">
        <v>20</v>
      </c>
      <c r="AN18" s="2">
        <v>30</v>
      </c>
      <c r="AO18" s="14">
        <v>25</v>
      </c>
      <c r="AP18" s="6">
        <v>15</v>
      </c>
      <c r="AQ18" s="6">
        <v>10</v>
      </c>
      <c r="AR18" s="6">
        <v>30</v>
      </c>
    </row>
    <row r="19" spans="1:44">
      <c r="A19" s="3" t="s">
        <v>18</v>
      </c>
      <c r="B19" s="121">
        <v>0</v>
      </c>
      <c r="C19" s="3">
        <v>1</v>
      </c>
      <c r="D19" s="7">
        <v>1</v>
      </c>
      <c r="E19" s="126">
        <v>4</v>
      </c>
      <c r="F19" s="121">
        <v>0</v>
      </c>
      <c r="G19" s="7">
        <v>1</v>
      </c>
      <c r="H19" s="3">
        <v>0</v>
      </c>
      <c r="I19" s="29" t="s">
        <v>288</v>
      </c>
      <c r="J19" s="3" t="s">
        <v>285</v>
      </c>
      <c r="K19" s="3" t="s">
        <v>285</v>
      </c>
      <c r="L19" s="3">
        <v>7</v>
      </c>
      <c r="M19" s="3"/>
      <c r="N19" s="38">
        <f t="shared" si="2"/>
        <v>14</v>
      </c>
      <c r="O19" s="7">
        <v>10</v>
      </c>
      <c r="P19" s="7">
        <v>10</v>
      </c>
      <c r="Q19" s="66" t="s">
        <v>18</v>
      </c>
      <c r="R19" s="157">
        <f t="shared" si="0"/>
        <v>4.666666666666667</v>
      </c>
      <c r="S19" s="157">
        <f t="shared" si="0"/>
        <v>3.3333333333333335</v>
      </c>
      <c r="T19" s="157">
        <f t="shared" si="1"/>
        <v>3.3333333333333335</v>
      </c>
      <c r="V19" s="76"/>
      <c r="W19" s="77"/>
      <c r="X19" s="77"/>
      <c r="Y19" s="77"/>
      <c r="Z19" s="70"/>
      <c r="AA19" s="70"/>
      <c r="AB19" s="130"/>
      <c r="AC19" s="70"/>
      <c r="AE19" s="29" t="s">
        <v>18</v>
      </c>
      <c r="AF19" s="29">
        <v>10</v>
      </c>
      <c r="AG19" s="29">
        <v>10</v>
      </c>
      <c r="AH19" s="7">
        <v>10</v>
      </c>
      <c r="AI19" s="3">
        <v>10</v>
      </c>
      <c r="AJ19" s="3"/>
      <c r="AK19" s="3"/>
      <c r="AL19" s="15"/>
      <c r="AM19" s="7"/>
      <c r="AN19" s="3">
        <v>10</v>
      </c>
      <c r="AO19" s="15">
        <v>10</v>
      </c>
      <c r="AP19" s="8"/>
      <c r="AQ19" s="8"/>
      <c r="AR19" s="8">
        <v>10</v>
      </c>
    </row>
    <row r="20" spans="1:44">
      <c r="A20" s="2" t="s">
        <v>19</v>
      </c>
      <c r="B20" s="120">
        <v>140</v>
      </c>
      <c r="C20" s="2">
        <v>72</v>
      </c>
      <c r="D20" s="5">
        <v>22</v>
      </c>
      <c r="E20" s="127">
        <v>24</v>
      </c>
      <c r="F20" s="120">
        <v>1</v>
      </c>
      <c r="G20" s="5">
        <v>0</v>
      </c>
      <c r="H20" s="2">
        <v>14</v>
      </c>
      <c r="I20" s="33">
        <v>8</v>
      </c>
      <c r="J20" s="2" t="s">
        <v>285</v>
      </c>
      <c r="K20" s="2" t="s">
        <v>285</v>
      </c>
      <c r="L20" s="2">
        <v>16</v>
      </c>
      <c r="M20" s="2"/>
      <c r="N20" s="2">
        <f t="shared" si="2"/>
        <v>297</v>
      </c>
      <c r="O20" s="5">
        <v>30</v>
      </c>
      <c r="P20" s="5">
        <v>25</v>
      </c>
      <c r="Q20" s="65" t="s">
        <v>19</v>
      </c>
      <c r="R20" s="158">
        <f t="shared" si="0"/>
        <v>99</v>
      </c>
      <c r="S20" s="158">
        <f t="shared" si="0"/>
        <v>10</v>
      </c>
      <c r="T20" s="158">
        <f t="shared" si="1"/>
        <v>8.3333333333333339</v>
      </c>
      <c r="V20" s="70" t="s">
        <v>228</v>
      </c>
      <c r="W20" s="70">
        <f>N49</f>
        <v>0</v>
      </c>
      <c r="X20" s="77"/>
      <c r="Y20" s="77"/>
      <c r="Z20" s="110" t="s">
        <v>249</v>
      </c>
      <c r="AA20" s="70"/>
      <c r="AB20" s="108"/>
      <c r="AC20" s="70"/>
      <c r="AE20" s="33" t="s">
        <v>19</v>
      </c>
      <c r="AF20" s="33">
        <v>30</v>
      </c>
      <c r="AG20" s="33">
        <v>25</v>
      </c>
      <c r="AH20" s="5">
        <v>30</v>
      </c>
      <c r="AI20" s="2">
        <v>25</v>
      </c>
      <c r="AJ20" s="2">
        <v>25</v>
      </c>
      <c r="AK20" s="2">
        <v>25</v>
      </c>
      <c r="AL20" s="14"/>
      <c r="AM20" s="5"/>
      <c r="AN20" s="2">
        <v>25</v>
      </c>
      <c r="AO20" s="14">
        <v>20</v>
      </c>
      <c r="AP20" s="6"/>
      <c r="AQ20" s="6"/>
      <c r="AR20" s="6">
        <v>30</v>
      </c>
    </row>
    <row r="21" spans="1:44">
      <c r="A21" s="3" t="s">
        <v>20</v>
      </c>
      <c r="B21" s="121">
        <v>0</v>
      </c>
      <c r="C21" s="3">
        <v>12</v>
      </c>
      <c r="D21" s="7"/>
      <c r="E21" s="126">
        <v>2</v>
      </c>
      <c r="F21" s="121">
        <v>0</v>
      </c>
      <c r="G21" s="7">
        <v>88</v>
      </c>
      <c r="H21" s="3">
        <v>11000</v>
      </c>
      <c r="I21" s="29" t="s">
        <v>288</v>
      </c>
      <c r="J21" s="3">
        <v>0</v>
      </c>
      <c r="K21" s="3">
        <v>0</v>
      </c>
      <c r="L21" s="3">
        <v>920</v>
      </c>
      <c r="M21" s="3"/>
      <c r="N21" s="38">
        <f t="shared" si="2"/>
        <v>12022</v>
      </c>
      <c r="O21" s="7"/>
      <c r="P21" s="7"/>
      <c r="Q21" s="66" t="s">
        <v>20</v>
      </c>
      <c r="R21" s="157">
        <f t="shared" si="0"/>
        <v>4007.3333333333335</v>
      </c>
      <c r="S21" s="157">
        <f t="shared" si="0"/>
        <v>0</v>
      </c>
      <c r="T21" s="157">
        <f t="shared" si="1"/>
        <v>0</v>
      </c>
      <c r="V21" s="70" t="s">
        <v>226</v>
      </c>
      <c r="W21" s="70">
        <f>N48</f>
        <v>0</v>
      </c>
      <c r="X21" s="77"/>
      <c r="Y21" s="77"/>
      <c r="Z21" s="109" t="s">
        <v>250</v>
      </c>
      <c r="AA21" s="70"/>
      <c r="AB21" s="70"/>
      <c r="AC21" s="70"/>
      <c r="AE21" s="29" t="s">
        <v>20</v>
      </c>
      <c r="AF21" s="29"/>
      <c r="AG21" s="29"/>
      <c r="AH21" s="7"/>
      <c r="AI21" s="3"/>
      <c r="AJ21" s="3"/>
      <c r="AK21" s="3"/>
      <c r="AL21" s="15"/>
      <c r="AM21" s="7"/>
      <c r="AN21" s="3"/>
      <c r="AO21" s="15"/>
      <c r="AP21" s="8"/>
      <c r="AQ21" s="8"/>
      <c r="AR21" s="8"/>
    </row>
    <row r="22" spans="1:44">
      <c r="A22" s="2" t="s">
        <v>21</v>
      </c>
      <c r="B22" s="120">
        <v>0</v>
      </c>
      <c r="C22" s="2">
        <v>1</v>
      </c>
      <c r="D22" s="5">
        <v>0</v>
      </c>
      <c r="E22" s="127" t="s">
        <v>283</v>
      </c>
      <c r="F22" s="120">
        <v>0</v>
      </c>
      <c r="G22" s="5">
        <v>8</v>
      </c>
      <c r="H22" s="124">
        <v>890</v>
      </c>
      <c r="I22" s="33" t="s">
        <v>288</v>
      </c>
      <c r="J22" s="2">
        <v>0</v>
      </c>
      <c r="K22" s="2">
        <v>0</v>
      </c>
      <c r="L22" s="2">
        <v>77</v>
      </c>
      <c r="M22" s="2"/>
      <c r="N22" s="2">
        <f t="shared" si="2"/>
        <v>976</v>
      </c>
      <c r="O22" s="5">
        <v>850</v>
      </c>
      <c r="P22" s="5">
        <v>650</v>
      </c>
      <c r="Q22" s="65" t="s">
        <v>21</v>
      </c>
      <c r="R22" s="158">
        <f t="shared" si="0"/>
        <v>325.33333333333331</v>
      </c>
      <c r="S22" s="158">
        <f t="shared" si="0"/>
        <v>283.33333333333331</v>
      </c>
      <c r="T22" s="158">
        <f t="shared" si="1"/>
        <v>216.66666666666666</v>
      </c>
      <c r="V22" s="70" t="s">
        <v>229</v>
      </c>
      <c r="W22" s="70" t="s">
        <v>231</v>
      </c>
      <c r="X22" s="77"/>
      <c r="Y22" s="77"/>
      <c r="Z22" s="83" t="s">
        <v>237</v>
      </c>
      <c r="AA22" s="70"/>
      <c r="AB22" s="70"/>
      <c r="AC22" s="70"/>
      <c r="AE22" s="33" t="s">
        <v>21</v>
      </c>
      <c r="AF22" s="33">
        <v>850</v>
      </c>
      <c r="AG22" s="33">
        <v>650</v>
      </c>
      <c r="AH22" s="5">
        <v>900</v>
      </c>
      <c r="AI22" s="2">
        <v>700</v>
      </c>
      <c r="AJ22" s="2">
        <v>800</v>
      </c>
      <c r="AK22" s="2">
        <v>700</v>
      </c>
      <c r="AL22" s="14">
        <v>500</v>
      </c>
      <c r="AM22" s="5">
        <v>500</v>
      </c>
      <c r="AN22" s="2">
        <v>800</v>
      </c>
      <c r="AO22" s="14">
        <v>650</v>
      </c>
      <c r="AP22" s="6">
        <v>450</v>
      </c>
      <c r="AQ22" s="6">
        <v>500</v>
      </c>
      <c r="AR22" s="6">
        <v>900</v>
      </c>
    </row>
    <row r="23" spans="1:44">
      <c r="A23" s="3" t="s">
        <v>22</v>
      </c>
      <c r="B23" s="121">
        <v>0</v>
      </c>
      <c r="C23" s="3">
        <v>0</v>
      </c>
      <c r="D23" s="7">
        <v>0</v>
      </c>
      <c r="E23" s="126">
        <v>0</v>
      </c>
      <c r="F23" s="121">
        <v>13</v>
      </c>
      <c r="G23" s="7">
        <v>0</v>
      </c>
      <c r="H23" s="3">
        <v>0</v>
      </c>
      <c r="I23" s="29">
        <v>0</v>
      </c>
      <c r="J23" s="3">
        <v>0</v>
      </c>
      <c r="K23" s="3" t="s">
        <v>285</v>
      </c>
      <c r="L23" s="3">
        <v>0</v>
      </c>
      <c r="M23" s="3"/>
      <c r="N23" s="38">
        <f t="shared" si="2"/>
        <v>13</v>
      </c>
      <c r="O23" s="7">
        <v>8.5</v>
      </c>
      <c r="P23" s="7">
        <v>8.5</v>
      </c>
      <c r="Q23" s="66" t="s">
        <v>22</v>
      </c>
      <c r="R23" s="157">
        <f t="shared" si="0"/>
        <v>4.333333333333333</v>
      </c>
      <c r="S23" s="157">
        <f t="shared" si="0"/>
        <v>2.8333333333333335</v>
      </c>
      <c r="T23" s="157">
        <f t="shared" si="1"/>
        <v>2.8333333333333335</v>
      </c>
      <c r="V23" s="70" t="s">
        <v>227</v>
      </c>
      <c r="W23" s="70" t="s">
        <v>230</v>
      </c>
      <c r="X23" s="77"/>
      <c r="Y23" s="77"/>
      <c r="Z23" s="83"/>
      <c r="AA23" s="70"/>
      <c r="AB23" s="70"/>
      <c r="AC23" s="70"/>
      <c r="AE23" s="29" t="s">
        <v>22</v>
      </c>
      <c r="AF23" s="29">
        <v>8.5</v>
      </c>
      <c r="AG23" s="29">
        <v>8.5</v>
      </c>
      <c r="AH23" s="7">
        <v>8.5</v>
      </c>
      <c r="AI23" s="3">
        <v>8.5</v>
      </c>
      <c r="AJ23" s="3">
        <v>8</v>
      </c>
      <c r="AK23" s="3">
        <v>9.5</v>
      </c>
      <c r="AL23" s="15">
        <v>5</v>
      </c>
      <c r="AM23" s="7">
        <v>6</v>
      </c>
      <c r="AN23" s="3">
        <v>5.5</v>
      </c>
      <c r="AO23" s="15">
        <v>5.5</v>
      </c>
      <c r="AP23" s="8">
        <v>3.5</v>
      </c>
      <c r="AQ23" s="8">
        <v>4</v>
      </c>
      <c r="AR23" s="8">
        <v>5.5</v>
      </c>
    </row>
    <row r="24" spans="1:44">
      <c r="A24" s="2" t="s">
        <v>23</v>
      </c>
      <c r="B24" s="120">
        <v>0.2</v>
      </c>
      <c r="C24" s="2">
        <v>0.3</v>
      </c>
      <c r="D24" s="5">
        <v>0</v>
      </c>
      <c r="E24" s="127">
        <v>0.2</v>
      </c>
      <c r="F24" s="120">
        <v>0</v>
      </c>
      <c r="G24" s="5">
        <v>0</v>
      </c>
      <c r="H24" s="124">
        <v>13.2</v>
      </c>
      <c r="I24" s="33" t="s">
        <v>288</v>
      </c>
      <c r="J24" s="2">
        <v>4</v>
      </c>
      <c r="K24" s="2">
        <v>0</v>
      </c>
      <c r="L24" s="2">
        <v>3.6</v>
      </c>
      <c r="M24" s="2"/>
      <c r="N24" s="2">
        <f t="shared" si="2"/>
        <v>21.5</v>
      </c>
      <c r="O24" s="5">
        <v>6</v>
      </c>
      <c r="P24" s="5">
        <v>5</v>
      </c>
      <c r="Q24" s="65" t="s">
        <v>23</v>
      </c>
      <c r="R24" s="158">
        <f t="shared" si="0"/>
        <v>7.166666666666667</v>
      </c>
      <c r="S24" s="158">
        <f t="shared" si="0"/>
        <v>2</v>
      </c>
      <c r="T24" s="158">
        <f t="shared" si="1"/>
        <v>1.6666666666666667</v>
      </c>
      <c r="V24" s="70" t="s">
        <v>236</v>
      </c>
      <c r="W24" s="77">
        <f>N50</f>
        <v>0.4</v>
      </c>
      <c r="X24" s="144"/>
      <c r="Y24" s="77"/>
      <c r="Z24" s="70" t="s">
        <v>247</v>
      </c>
      <c r="AA24" s="70"/>
      <c r="AB24" s="70"/>
      <c r="AC24" s="70"/>
      <c r="AE24" s="33" t="s">
        <v>23</v>
      </c>
      <c r="AF24" s="33">
        <v>6</v>
      </c>
      <c r="AG24" s="33">
        <v>5</v>
      </c>
      <c r="AH24" s="5">
        <v>7</v>
      </c>
      <c r="AI24" s="2">
        <v>6</v>
      </c>
      <c r="AJ24" s="2">
        <v>6.5</v>
      </c>
      <c r="AK24" s="2">
        <v>6</v>
      </c>
      <c r="AL24" s="14">
        <v>5</v>
      </c>
      <c r="AM24" s="5">
        <v>5</v>
      </c>
      <c r="AN24" s="2">
        <v>6.5</v>
      </c>
      <c r="AO24" s="14">
        <v>6.5</v>
      </c>
      <c r="AP24" s="6">
        <v>4</v>
      </c>
      <c r="AQ24" s="6">
        <v>4</v>
      </c>
      <c r="AR24" s="6">
        <v>6.5</v>
      </c>
    </row>
    <row r="25" spans="1:44">
      <c r="A25" s="3" t="s">
        <v>24</v>
      </c>
      <c r="B25" s="121" t="s">
        <v>284</v>
      </c>
      <c r="C25" s="3">
        <v>0</v>
      </c>
      <c r="D25" s="7">
        <v>0</v>
      </c>
      <c r="E25" s="126">
        <v>0</v>
      </c>
      <c r="F25" s="121">
        <v>0</v>
      </c>
      <c r="G25" s="7">
        <v>0</v>
      </c>
      <c r="H25" s="3">
        <v>0.3</v>
      </c>
      <c r="I25" s="29" t="s">
        <v>288</v>
      </c>
      <c r="J25" s="3">
        <v>0.2</v>
      </c>
      <c r="K25" s="3">
        <v>0</v>
      </c>
      <c r="L25" s="3" t="s">
        <v>291</v>
      </c>
      <c r="M25" s="3"/>
      <c r="N25" s="38">
        <f t="shared" si="2"/>
        <v>0.5</v>
      </c>
      <c r="O25" s="7"/>
      <c r="P25" s="7"/>
      <c r="Q25" s="66" t="s">
        <v>24</v>
      </c>
      <c r="R25" s="157">
        <f t="shared" si="0"/>
        <v>0.16666666666666666</v>
      </c>
      <c r="S25" s="157">
        <f t="shared" si="0"/>
        <v>0</v>
      </c>
      <c r="T25" s="157">
        <f t="shared" si="1"/>
        <v>0</v>
      </c>
      <c r="V25" s="105"/>
      <c r="W25" s="104"/>
      <c r="AE25" s="29" t="s">
        <v>24</v>
      </c>
      <c r="AF25" s="29"/>
      <c r="AG25" s="29"/>
      <c r="AH25" s="7"/>
      <c r="AI25" s="3"/>
      <c r="AJ25" s="3"/>
      <c r="AK25" s="3"/>
      <c r="AL25" s="15"/>
      <c r="AM25" s="7"/>
      <c r="AN25" s="3"/>
      <c r="AO25" s="15"/>
      <c r="AP25" s="8"/>
      <c r="AQ25" s="8"/>
      <c r="AR25" s="8" t="s">
        <v>46</v>
      </c>
    </row>
    <row r="26" spans="1:44">
      <c r="A26" s="2" t="s">
        <v>25</v>
      </c>
      <c r="B26" s="120">
        <v>0</v>
      </c>
      <c r="C26" s="2">
        <v>2.1</v>
      </c>
      <c r="D26" s="5">
        <v>4.7</v>
      </c>
      <c r="E26" s="127">
        <v>7.6</v>
      </c>
      <c r="F26" s="120">
        <v>0</v>
      </c>
      <c r="G26" s="5">
        <v>0</v>
      </c>
      <c r="H26" s="2">
        <v>3.5</v>
      </c>
      <c r="I26" s="33" t="s">
        <v>288</v>
      </c>
      <c r="J26" s="2">
        <v>5.6</v>
      </c>
      <c r="K26" s="2">
        <v>0</v>
      </c>
      <c r="L26" s="2">
        <v>0.2</v>
      </c>
      <c r="M26" s="2"/>
      <c r="N26" s="2">
        <f t="shared" si="2"/>
        <v>23.7</v>
      </c>
      <c r="O26" s="5"/>
      <c r="P26" s="5"/>
      <c r="Q26" s="65" t="s">
        <v>25</v>
      </c>
      <c r="R26" s="158">
        <f t="shared" si="0"/>
        <v>7.8999999999999995</v>
      </c>
      <c r="S26" s="158">
        <f t="shared" si="0"/>
        <v>0</v>
      </c>
      <c r="T26" s="158">
        <f t="shared" si="1"/>
        <v>0</v>
      </c>
      <c r="V26" s="12" t="s">
        <v>178</v>
      </c>
      <c r="AE26" s="33" t="s">
        <v>25</v>
      </c>
      <c r="AF26" s="33"/>
      <c r="AG26" s="33"/>
      <c r="AH26" s="5"/>
      <c r="AI26" s="2"/>
      <c r="AJ26" s="2"/>
      <c r="AK26" s="2"/>
      <c r="AL26" s="14"/>
      <c r="AM26" s="5"/>
      <c r="AN26" s="2"/>
      <c r="AO26" s="14"/>
      <c r="AP26" s="6"/>
      <c r="AQ26" s="6"/>
      <c r="AR26" s="6" t="s">
        <v>46</v>
      </c>
    </row>
    <row r="27" spans="1:44">
      <c r="A27" s="3" t="s">
        <v>26</v>
      </c>
      <c r="B27" s="121">
        <v>0</v>
      </c>
      <c r="C27" s="3" t="s">
        <v>284</v>
      </c>
      <c r="D27" s="7">
        <v>0.1</v>
      </c>
      <c r="E27" s="126">
        <v>0.3</v>
      </c>
      <c r="F27" s="121">
        <v>0</v>
      </c>
      <c r="G27" s="7">
        <v>0</v>
      </c>
      <c r="H27" s="3">
        <v>0</v>
      </c>
      <c r="I27" s="29" t="s">
        <v>288</v>
      </c>
      <c r="J27" s="3">
        <v>0.9</v>
      </c>
      <c r="K27" s="3">
        <v>0</v>
      </c>
      <c r="L27" s="3">
        <v>0</v>
      </c>
      <c r="M27" s="3"/>
      <c r="N27" s="38">
        <f t="shared" si="2"/>
        <v>1.3</v>
      </c>
      <c r="O27" s="7"/>
      <c r="P27" s="7"/>
      <c r="Q27" s="66" t="s">
        <v>26</v>
      </c>
      <c r="R27" s="157">
        <f t="shared" si="0"/>
        <v>0.43333333333333335</v>
      </c>
      <c r="S27" s="157">
        <f t="shared" si="0"/>
        <v>0</v>
      </c>
      <c r="T27" s="157">
        <f t="shared" si="1"/>
        <v>0</v>
      </c>
      <c r="V27" s="71" t="s">
        <v>385</v>
      </c>
      <c r="W27" s="71"/>
      <c r="X27" s="71"/>
      <c r="Y27" s="71"/>
      <c r="Z27" s="71"/>
      <c r="AA27" s="71"/>
      <c r="AB27" s="71"/>
      <c r="AC27" s="71"/>
      <c r="AE27" s="29" t="s">
        <v>26</v>
      </c>
      <c r="AF27" s="29"/>
      <c r="AG27" s="29"/>
      <c r="AH27" s="7"/>
      <c r="AI27" s="3"/>
      <c r="AJ27" s="3"/>
      <c r="AK27" s="3"/>
      <c r="AL27" s="15"/>
      <c r="AM27" s="7"/>
      <c r="AN27" s="3"/>
      <c r="AO27" s="15"/>
      <c r="AP27" s="8"/>
      <c r="AQ27" s="8"/>
      <c r="AR27" s="8" t="s">
        <v>46</v>
      </c>
    </row>
    <row r="28" spans="1:44">
      <c r="A28" s="2" t="s">
        <v>27</v>
      </c>
      <c r="B28" s="120">
        <v>0</v>
      </c>
      <c r="C28" s="2">
        <v>7</v>
      </c>
      <c r="D28" s="5">
        <v>2</v>
      </c>
      <c r="E28" s="127">
        <v>1</v>
      </c>
      <c r="F28" s="120">
        <v>0</v>
      </c>
      <c r="G28" s="5">
        <v>64</v>
      </c>
      <c r="H28" s="2">
        <v>68</v>
      </c>
      <c r="I28" s="33" t="s">
        <v>288</v>
      </c>
      <c r="J28" s="2">
        <v>11</v>
      </c>
      <c r="K28" s="2">
        <v>0</v>
      </c>
      <c r="L28" s="2">
        <v>0</v>
      </c>
      <c r="M28" s="2"/>
      <c r="N28" s="2">
        <f t="shared" si="2"/>
        <v>153</v>
      </c>
      <c r="O28" s="5">
        <v>150</v>
      </c>
      <c r="P28" s="5">
        <v>150</v>
      </c>
      <c r="Q28" s="65" t="s">
        <v>27</v>
      </c>
      <c r="R28" s="158">
        <f t="shared" si="0"/>
        <v>51</v>
      </c>
      <c r="S28" s="158">
        <f t="shared" si="0"/>
        <v>50</v>
      </c>
      <c r="T28" s="158">
        <f t="shared" si="1"/>
        <v>50</v>
      </c>
      <c r="V28" s="71" t="s">
        <v>386</v>
      </c>
      <c r="W28" s="72"/>
      <c r="X28" s="71"/>
      <c r="Y28" s="71"/>
      <c r="Z28" s="71"/>
      <c r="AA28" s="71"/>
      <c r="AB28" s="71"/>
      <c r="AC28" s="71"/>
      <c r="AE28" s="33" t="s">
        <v>27</v>
      </c>
      <c r="AF28" s="33">
        <v>150</v>
      </c>
      <c r="AG28" s="33">
        <v>150</v>
      </c>
      <c r="AH28" s="5">
        <v>150</v>
      </c>
      <c r="AI28" s="2">
        <v>150</v>
      </c>
      <c r="AJ28" s="2">
        <v>140</v>
      </c>
      <c r="AK28" s="2">
        <v>170</v>
      </c>
      <c r="AL28" s="14">
        <v>90</v>
      </c>
      <c r="AM28" s="5">
        <v>110</v>
      </c>
      <c r="AN28" s="2">
        <v>150</v>
      </c>
      <c r="AO28" s="14">
        <v>150</v>
      </c>
      <c r="AP28" s="6">
        <v>60</v>
      </c>
      <c r="AQ28" s="6">
        <v>70</v>
      </c>
      <c r="AR28" s="6">
        <v>150</v>
      </c>
    </row>
    <row r="29" spans="1:44">
      <c r="A29" s="3" t="s">
        <v>28</v>
      </c>
      <c r="B29" s="121">
        <v>0.17</v>
      </c>
      <c r="C29" s="3">
        <v>0.21</v>
      </c>
      <c r="D29" s="7">
        <v>0.1</v>
      </c>
      <c r="E29" s="126">
        <v>0.53</v>
      </c>
      <c r="F29" s="121">
        <v>0</v>
      </c>
      <c r="G29" s="7">
        <v>0</v>
      </c>
      <c r="H29" s="3">
        <v>0.19</v>
      </c>
      <c r="I29" s="29">
        <v>1.26</v>
      </c>
      <c r="J29" s="3">
        <v>0.13</v>
      </c>
      <c r="K29" s="3">
        <f>0.02*3</f>
        <v>0.06</v>
      </c>
      <c r="L29" s="3">
        <v>0.11</v>
      </c>
      <c r="M29" s="3"/>
      <c r="N29" s="38">
        <f t="shared" si="2"/>
        <v>2.76</v>
      </c>
      <c r="O29" s="7">
        <v>1.4</v>
      </c>
      <c r="P29" s="7">
        <v>1.1000000000000001</v>
      </c>
      <c r="Q29" s="66" t="s">
        <v>28</v>
      </c>
      <c r="R29" s="157">
        <f t="shared" si="0"/>
        <v>0.91999999999999993</v>
      </c>
      <c r="S29" s="157">
        <f t="shared" si="0"/>
        <v>0.46666666666666662</v>
      </c>
      <c r="T29" s="157">
        <f t="shared" si="1"/>
        <v>0.3666666666666667</v>
      </c>
      <c r="V29" s="71"/>
      <c r="W29" s="71"/>
      <c r="X29" s="71"/>
      <c r="Y29" s="71"/>
      <c r="Z29" s="71"/>
      <c r="AA29" s="71"/>
      <c r="AB29" s="71"/>
      <c r="AC29" s="71"/>
      <c r="AE29" s="29" t="s">
        <v>28</v>
      </c>
      <c r="AF29" s="29">
        <v>1.4</v>
      </c>
      <c r="AG29" s="29">
        <v>1.1000000000000001</v>
      </c>
      <c r="AH29" s="7">
        <v>1.3</v>
      </c>
      <c r="AI29" s="3">
        <v>1.1000000000000001</v>
      </c>
      <c r="AJ29" s="3">
        <v>1.4</v>
      </c>
      <c r="AK29" s="3">
        <v>1.3</v>
      </c>
      <c r="AL29" s="15">
        <v>1</v>
      </c>
      <c r="AM29" s="7">
        <v>0.9</v>
      </c>
      <c r="AN29" s="3">
        <v>1.2</v>
      </c>
      <c r="AO29" s="15">
        <v>0.9</v>
      </c>
      <c r="AP29" s="8">
        <v>0.7</v>
      </c>
      <c r="AQ29" s="8">
        <v>0.7</v>
      </c>
      <c r="AR29" s="8">
        <v>1.4</v>
      </c>
    </row>
    <row r="30" spans="1:44">
      <c r="A30" s="2" t="s">
        <v>29</v>
      </c>
      <c r="B30" s="120">
        <v>0.04</v>
      </c>
      <c r="C30" s="2">
        <v>7.0000000000000007E-2</v>
      </c>
      <c r="D30" s="5">
        <v>0.05</v>
      </c>
      <c r="E30" s="127">
        <v>0.14000000000000001</v>
      </c>
      <c r="F30" s="120">
        <v>0.04</v>
      </c>
      <c r="G30" s="5">
        <v>0</v>
      </c>
      <c r="H30" s="2">
        <v>0.24</v>
      </c>
      <c r="I30" s="33">
        <v>1.26</v>
      </c>
      <c r="J30" s="2">
        <v>0.04</v>
      </c>
      <c r="K30" s="2">
        <f>0.01*3</f>
        <v>0.03</v>
      </c>
      <c r="L30" s="2">
        <v>7.0000000000000007E-2</v>
      </c>
      <c r="M30" s="2"/>
      <c r="N30" s="2">
        <f t="shared" si="2"/>
        <v>1.9800000000000002</v>
      </c>
      <c r="O30" s="5">
        <v>1.6</v>
      </c>
      <c r="P30" s="5">
        <v>1.2</v>
      </c>
      <c r="Q30" s="65" t="s">
        <v>29</v>
      </c>
      <c r="R30" s="158">
        <f t="shared" si="0"/>
        <v>0.66</v>
      </c>
      <c r="S30" s="158">
        <f t="shared" si="0"/>
        <v>0.53333333333333333</v>
      </c>
      <c r="T30" s="158">
        <f t="shared" si="1"/>
        <v>0.39999999999999997</v>
      </c>
      <c r="V30" s="71"/>
      <c r="W30" s="71"/>
      <c r="X30" s="71"/>
      <c r="Y30" s="71"/>
      <c r="Z30" s="71"/>
      <c r="AA30" s="71"/>
      <c r="AB30" s="71"/>
      <c r="AC30" s="71"/>
      <c r="AE30" s="33" t="s">
        <v>29</v>
      </c>
      <c r="AF30" s="33">
        <v>1.6</v>
      </c>
      <c r="AG30" s="33">
        <v>1.2</v>
      </c>
      <c r="AH30" s="5">
        <v>1.5</v>
      </c>
      <c r="AI30" s="2">
        <v>1.2</v>
      </c>
      <c r="AJ30" s="2">
        <v>1.6</v>
      </c>
      <c r="AK30" s="2">
        <v>1.4</v>
      </c>
      <c r="AL30" s="14">
        <v>1.1000000000000001</v>
      </c>
      <c r="AM30" s="5">
        <v>1</v>
      </c>
      <c r="AN30" s="2">
        <v>1.3</v>
      </c>
      <c r="AO30" s="14">
        <v>1.1000000000000001</v>
      </c>
      <c r="AP30" s="6">
        <v>0.8</v>
      </c>
      <c r="AQ30" s="6">
        <v>0.8</v>
      </c>
      <c r="AR30" s="6">
        <v>1.6</v>
      </c>
    </row>
    <row r="31" spans="1:44">
      <c r="A31" s="3" t="s">
        <v>30</v>
      </c>
      <c r="B31" s="121">
        <v>2.5</v>
      </c>
      <c r="C31" s="3">
        <v>1</v>
      </c>
      <c r="D31" s="7">
        <v>1.1000000000000001</v>
      </c>
      <c r="E31" s="126">
        <v>5.4</v>
      </c>
      <c r="F31" s="121">
        <v>0.2</v>
      </c>
      <c r="G31" s="7">
        <v>0</v>
      </c>
      <c r="H31" s="3">
        <v>4.0999999999999996</v>
      </c>
      <c r="I31" s="29" t="s">
        <v>288</v>
      </c>
      <c r="J31" s="3">
        <v>0.4</v>
      </c>
      <c r="K31" s="3">
        <f>0.2*3</f>
        <v>0.60000000000000009</v>
      </c>
      <c r="L31" s="3">
        <v>2.7</v>
      </c>
      <c r="M31" s="3"/>
      <c r="N31" s="38">
        <f t="shared" si="2"/>
        <v>18</v>
      </c>
      <c r="O31" s="7">
        <v>15</v>
      </c>
      <c r="P31" s="7">
        <v>11</v>
      </c>
      <c r="Q31" s="66" t="s">
        <v>30</v>
      </c>
      <c r="R31" s="157">
        <f t="shared" si="0"/>
        <v>6</v>
      </c>
      <c r="S31" s="157">
        <f t="shared" si="0"/>
        <v>5</v>
      </c>
      <c r="T31" s="157">
        <f t="shared" si="1"/>
        <v>3.6666666666666665</v>
      </c>
      <c r="V31" s="71"/>
      <c r="W31" s="71"/>
      <c r="X31" s="71"/>
      <c r="Y31" s="71"/>
      <c r="Z31" s="71"/>
      <c r="AA31" s="71"/>
      <c r="AB31" s="71"/>
      <c r="AC31" s="71"/>
      <c r="AE31" s="29" t="s">
        <v>30</v>
      </c>
      <c r="AF31" s="29">
        <v>15</v>
      </c>
      <c r="AG31" s="29">
        <v>11</v>
      </c>
      <c r="AH31" s="7">
        <v>14</v>
      </c>
      <c r="AI31" s="3">
        <v>11</v>
      </c>
      <c r="AJ31" s="3">
        <v>15</v>
      </c>
      <c r="AK31" s="3">
        <v>14</v>
      </c>
      <c r="AL31" s="15">
        <v>11</v>
      </c>
      <c r="AM31" s="7">
        <v>10</v>
      </c>
      <c r="AN31" s="3">
        <v>13</v>
      </c>
      <c r="AO31" s="15">
        <v>10</v>
      </c>
      <c r="AP31" s="8">
        <v>8</v>
      </c>
      <c r="AQ31" s="8">
        <v>7</v>
      </c>
      <c r="AR31" s="8">
        <v>15</v>
      </c>
    </row>
    <row r="32" spans="1:44">
      <c r="A32" s="2" t="s">
        <v>31</v>
      </c>
      <c r="B32" s="120">
        <v>0.25</v>
      </c>
      <c r="C32" s="2">
        <v>0.22</v>
      </c>
      <c r="D32" s="5">
        <v>0.13</v>
      </c>
      <c r="E32" s="127">
        <v>0.23</v>
      </c>
      <c r="F32" s="120">
        <v>0.01</v>
      </c>
      <c r="G32" s="5">
        <v>0</v>
      </c>
      <c r="H32" s="2">
        <v>0.59</v>
      </c>
      <c r="I32" s="33">
        <v>13.4</v>
      </c>
      <c r="J32" s="2">
        <v>0.09</v>
      </c>
      <c r="K32" s="2">
        <f>0.02*3</f>
        <v>0.06</v>
      </c>
      <c r="L32" s="2">
        <v>0.2</v>
      </c>
      <c r="M32" s="2"/>
      <c r="N32" s="2">
        <f t="shared" si="2"/>
        <v>15.18</v>
      </c>
      <c r="O32" s="5">
        <v>1.4</v>
      </c>
      <c r="P32" s="5">
        <v>1.1000000000000001</v>
      </c>
      <c r="Q32" s="65" t="s">
        <v>31</v>
      </c>
      <c r="R32" s="158">
        <f t="shared" si="0"/>
        <v>5.0599999999999996</v>
      </c>
      <c r="S32" s="158">
        <f t="shared" si="0"/>
        <v>0.46666666666666662</v>
      </c>
      <c r="T32" s="158">
        <f t="shared" si="1"/>
        <v>0.3666666666666667</v>
      </c>
      <c r="V32" s="71"/>
      <c r="W32" s="71"/>
      <c r="X32" s="71"/>
      <c r="Y32" s="71"/>
      <c r="Z32" s="71"/>
      <c r="AA32" s="71"/>
      <c r="AB32" s="71"/>
      <c r="AC32" s="71"/>
      <c r="AE32" s="33" t="s">
        <v>31</v>
      </c>
      <c r="AF32" s="33">
        <v>1.4</v>
      </c>
      <c r="AG32" s="33">
        <v>1.1000000000000001</v>
      </c>
      <c r="AH32" s="5">
        <v>1.4</v>
      </c>
      <c r="AI32" s="2">
        <v>1.1000000000000001</v>
      </c>
      <c r="AJ32" s="2">
        <v>1.4</v>
      </c>
      <c r="AK32" s="2">
        <v>1.3</v>
      </c>
      <c r="AL32" s="14">
        <v>0.9</v>
      </c>
      <c r="AM32" s="5">
        <v>0.9</v>
      </c>
      <c r="AN32" s="2">
        <v>1.4</v>
      </c>
      <c r="AO32" s="14">
        <v>1.2</v>
      </c>
      <c r="AP32" s="6">
        <v>0.6</v>
      </c>
      <c r="AQ32" s="6">
        <v>0.6</v>
      </c>
      <c r="AR32" s="6">
        <v>1.4</v>
      </c>
    </row>
    <row r="33" spans="1:44">
      <c r="A33" s="3" t="s">
        <v>32</v>
      </c>
      <c r="B33" s="121">
        <v>0</v>
      </c>
      <c r="C33" s="3">
        <v>0</v>
      </c>
      <c r="D33" s="7">
        <v>0</v>
      </c>
      <c r="E33" s="126">
        <v>0</v>
      </c>
      <c r="F33" s="121">
        <v>0</v>
      </c>
      <c r="G33" s="7">
        <v>0.1</v>
      </c>
      <c r="H33" s="3">
        <v>0</v>
      </c>
      <c r="I33" s="29">
        <v>3</v>
      </c>
      <c r="J33" s="3">
        <v>0</v>
      </c>
      <c r="K33" s="3">
        <v>0</v>
      </c>
      <c r="L33" s="3" t="s">
        <v>291</v>
      </c>
      <c r="M33" s="3"/>
      <c r="N33" s="38">
        <f t="shared" si="2"/>
        <v>3.1</v>
      </c>
      <c r="O33" s="7">
        <v>2.4</v>
      </c>
      <c r="P33" s="7">
        <v>2.4</v>
      </c>
      <c r="Q33" s="66" t="s">
        <v>32</v>
      </c>
      <c r="R33" s="157">
        <f t="shared" si="0"/>
        <v>1.0333333333333334</v>
      </c>
      <c r="S33" s="157">
        <f t="shared" si="0"/>
        <v>0.79999999999999993</v>
      </c>
      <c r="T33" s="157">
        <f t="shared" si="1"/>
        <v>0.79999999999999993</v>
      </c>
      <c r="V33" s="71"/>
      <c r="W33" s="71"/>
      <c r="X33" s="71"/>
      <c r="Y33" s="71"/>
      <c r="Z33" s="71"/>
      <c r="AA33" s="71"/>
      <c r="AB33" s="71"/>
      <c r="AC33" s="71"/>
      <c r="AE33" s="29" t="s">
        <v>32</v>
      </c>
      <c r="AF33" s="29">
        <v>2.4</v>
      </c>
      <c r="AG33" s="29">
        <v>2.4</v>
      </c>
      <c r="AH33" s="7">
        <v>2.4</v>
      </c>
      <c r="AI33" s="3">
        <v>2.4</v>
      </c>
      <c r="AJ33" s="3">
        <v>2.4</v>
      </c>
      <c r="AK33" s="3">
        <v>2.4</v>
      </c>
      <c r="AL33" s="15">
        <v>1.6</v>
      </c>
      <c r="AM33" s="7">
        <v>1.6</v>
      </c>
      <c r="AN33" s="3">
        <v>2.4</v>
      </c>
      <c r="AO33" s="15">
        <v>2.4</v>
      </c>
      <c r="AP33" s="8">
        <v>1.1000000000000001</v>
      </c>
      <c r="AQ33" s="8">
        <v>1.1000000000000001</v>
      </c>
      <c r="AR33" s="8">
        <v>2.4</v>
      </c>
    </row>
    <row r="34" spans="1:44">
      <c r="A34" s="2" t="s">
        <v>33</v>
      </c>
      <c r="B34" s="120">
        <v>25</v>
      </c>
      <c r="C34" s="2">
        <v>31</v>
      </c>
      <c r="D34" s="5">
        <v>3</v>
      </c>
      <c r="E34" s="127">
        <v>46</v>
      </c>
      <c r="F34" s="120">
        <v>2</v>
      </c>
      <c r="G34" s="5">
        <v>1</v>
      </c>
      <c r="H34" s="2">
        <v>110</v>
      </c>
      <c r="I34" s="33">
        <v>133</v>
      </c>
      <c r="J34" s="2">
        <v>56</v>
      </c>
      <c r="K34" s="2">
        <f>5*3</f>
        <v>15</v>
      </c>
      <c r="L34" s="2">
        <v>23</v>
      </c>
      <c r="M34" s="2"/>
      <c r="N34" s="2">
        <f t="shared" si="2"/>
        <v>445</v>
      </c>
      <c r="O34" s="5">
        <v>240</v>
      </c>
      <c r="P34" s="5">
        <v>240</v>
      </c>
      <c r="Q34" s="65" t="s">
        <v>33</v>
      </c>
      <c r="R34" s="158">
        <f t="shared" si="0"/>
        <v>148.33333333333334</v>
      </c>
      <c r="S34" s="158">
        <f t="shared" si="0"/>
        <v>80</v>
      </c>
      <c r="T34" s="158">
        <f t="shared" si="1"/>
        <v>80</v>
      </c>
      <c r="AE34" s="33" t="s">
        <v>33</v>
      </c>
      <c r="AF34" s="33">
        <v>240</v>
      </c>
      <c r="AG34" s="33">
        <v>240</v>
      </c>
      <c r="AH34" s="5">
        <v>240</v>
      </c>
      <c r="AI34" s="2">
        <v>240</v>
      </c>
      <c r="AJ34" s="2">
        <v>240</v>
      </c>
      <c r="AK34" s="2">
        <v>240</v>
      </c>
      <c r="AL34" s="14">
        <v>160</v>
      </c>
      <c r="AM34" s="5">
        <v>160</v>
      </c>
      <c r="AN34" s="2">
        <v>240</v>
      </c>
      <c r="AO34" s="14">
        <v>240</v>
      </c>
      <c r="AP34" s="6">
        <v>110</v>
      </c>
      <c r="AQ34" s="6">
        <v>110</v>
      </c>
      <c r="AR34" s="6">
        <v>240</v>
      </c>
    </row>
    <row r="35" spans="1:44" ht="18" customHeight="1">
      <c r="A35" s="3" t="s">
        <v>34</v>
      </c>
      <c r="B35" s="121">
        <v>1.39</v>
      </c>
      <c r="C35" s="3">
        <v>0.63</v>
      </c>
      <c r="D35" s="7">
        <v>0.1</v>
      </c>
      <c r="E35" s="126">
        <v>0.28999999999999998</v>
      </c>
      <c r="F35" s="121">
        <v>0.06</v>
      </c>
      <c r="G35" s="7">
        <v>0</v>
      </c>
      <c r="H35" s="3">
        <v>1.67</v>
      </c>
      <c r="I35" s="29">
        <v>0.2</v>
      </c>
      <c r="J35" s="3">
        <v>0.43</v>
      </c>
      <c r="K35" s="3">
        <f>0.12*3</f>
        <v>0.36</v>
      </c>
      <c r="L35" s="3">
        <v>0.54</v>
      </c>
      <c r="M35" s="3"/>
      <c r="N35" s="38">
        <f t="shared" si="2"/>
        <v>5.6700000000000008</v>
      </c>
      <c r="O35" s="7">
        <v>5</v>
      </c>
      <c r="P35" s="7">
        <v>5</v>
      </c>
      <c r="Q35" s="66" t="s">
        <v>34</v>
      </c>
      <c r="R35" s="157">
        <f t="shared" si="0"/>
        <v>1.8900000000000003</v>
      </c>
      <c r="S35" s="157">
        <f t="shared" si="0"/>
        <v>1.6666666666666667</v>
      </c>
      <c r="T35" s="157">
        <f t="shared" si="1"/>
        <v>1.6666666666666667</v>
      </c>
      <c r="V35" s="13" t="s">
        <v>235</v>
      </c>
      <c r="W35" s="13"/>
      <c r="AE35" s="29" t="s">
        <v>34</v>
      </c>
      <c r="AF35" s="29">
        <v>5</v>
      </c>
      <c r="AG35" s="29">
        <v>5</v>
      </c>
      <c r="AH35" s="7">
        <v>6</v>
      </c>
      <c r="AI35" s="3">
        <v>5</v>
      </c>
      <c r="AJ35" s="3">
        <v>7</v>
      </c>
      <c r="AK35" s="3">
        <v>6</v>
      </c>
      <c r="AL35" s="15">
        <v>6</v>
      </c>
      <c r="AM35" s="7">
        <v>5</v>
      </c>
      <c r="AN35" s="3">
        <v>5</v>
      </c>
      <c r="AO35" s="15">
        <v>5</v>
      </c>
      <c r="AP35" s="8">
        <v>4</v>
      </c>
      <c r="AQ35" s="8">
        <v>4</v>
      </c>
      <c r="AR35" s="8">
        <v>5</v>
      </c>
    </row>
    <row r="36" spans="1:44">
      <c r="A36" s="2" t="s">
        <v>35</v>
      </c>
      <c r="B36" s="120">
        <v>2.9</v>
      </c>
      <c r="C36" s="2">
        <v>9.1999999999999993</v>
      </c>
      <c r="D36" s="5">
        <v>3</v>
      </c>
      <c r="E36" s="127">
        <v>13</v>
      </c>
      <c r="F36" s="120">
        <v>2.1</v>
      </c>
      <c r="G36" s="5">
        <v>1</v>
      </c>
      <c r="H36" s="2">
        <v>4.5999999999999996</v>
      </c>
      <c r="I36" s="33">
        <v>9</v>
      </c>
      <c r="J36" s="2" t="s">
        <v>285</v>
      </c>
      <c r="K36" s="2" t="s">
        <v>285</v>
      </c>
      <c r="L36" s="2">
        <v>9.4</v>
      </c>
      <c r="M36" s="2"/>
      <c r="N36" s="2">
        <f t="shared" si="2"/>
        <v>54.2</v>
      </c>
      <c r="O36" s="5">
        <v>50</v>
      </c>
      <c r="P36" s="5">
        <v>50</v>
      </c>
      <c r="Q36" s="65" t="s">
        <v>35</v>
      </c>
      <c r="R36" s="158">
        <f t="shared" si="0"/>
        <v>18.066666666666666</v>
      </c>
      <c r="S36" s="158">
        <f t="shared" si="0"/>
        <v>16.666666666666668</v>
      </c>
      <c r="T36" s="158">
        <f t="shared" si="1"/>
        <v>16.666666666666668</v>
      </c>
      <c r="V36" s="81" t="s">
        <v>240</v>
      </c>
      <c r="W36" s="81"/>
      <c r="X36" s="81"/>
      <c r="Y36" s="81"/>
      <c r="Z36" s="81"/>
      <c r="AA36" s="81"/>
      <c r="AB36" s="81"/>
      <c r="AC36" s="81"/>
      <c r="AE36" s="33" t="s">
        <v>35</v>
      </c>
      <c r="AF36" s="33">
        <v>50</v>
      </c>
      <c r="AG36" s="33">
        <v>50</v>
      </c>
      <c r="AH36" s="5">
        <v>50</v>
      </c>
      <c r="AI36" s="2">
        <v>50</v>
      </c>
      <c r="AJ36" s="2">
        <v>50</v>
      </c>
      <c r="AK36" s="2">
        <v>50</v>
      </c>
      <c r="AL36" s="14">
        <v>30</v>
      </c>
      <c r="AM36" s="5">
        <v>30</v>
      </c>
      <c r="AN36" s="2">
        <v>50</v>
      </c>
      <c r="AO36" s="14">
        <v>50</v>
      </c>
      <c r="AP36" s="6">
        <v>20</v>
      </c>
      <c r="AQ36" s="6">
        <v>20</v>
      </c>
      <c r="AR36" s="6">
        <v>50</v>
      </c>
    </row>
    <row r="37" spans="1:44" ht="18" customHeight="1">
      <c r="A37" s="3" t="s">
        <v>36</v>
      </c>
      <c r="B37" s="121">
        <v>0</v>
      </c>
      <c r="C37" s="3">
        <v>0</v>
      </c>
      <c r="D37" s="7">
        <v>0</v>
      </c>
      <c r="E37" s="126">
        <v>1</v>
      </c>
      <c r="F37" s="121">
        <v>0</v>
      </c>
      <c r="G37" s="7">
        <v>0</v>
      </c>
      <c r="H37" s="125">
        <v>120</v>
      </c>
      <c r="I37" s="29" t="s">
        <v>288</v>
      </c>
      <c r="J37" s="3" t="s">
        <v>284</v>
      </c>
      <c r="K37" s="3">
        <v>0</v>
      </c>
      <c r="L37" s="3">
        <v>14</v>
      </c>
      <c r="M37" s="3"/>
      <c r="N37" s="38">
        <f t="shared" si="2"/>
        <v>135</v>
      </c>
      <c r="O37" s="7">
        <v>100</v>
      </c>
      <c r="P37" s="7">
        <v>100</v>
      </c>
      <c r="Q37" s="66" t="s">
        <v>36</v>
      </c>
      <c r="R37" s="157">
        <f t="shared" si="0"/>
        <v>45</v>
      </c>
      <c r="S37" s="157">
        <f t="shared" si="0"/>
        <v>33.333333333333336</v>
      </c>
      <c r="T37" s="157">
        <f t="shared" si="1"/>
        <v>33.333333333333336</v>
      </c>
      <c r="V37" s="91" t="s">
        <v>242</v>
      </c>
      <c r="W37" s="82"/>
      <c r="X37" s="81"/>
      <c r="Y37" s="81"/>
      <c r="Z37" s="81"/>
      <c r="AA37" s="81"/>
      <c r="AB37" s="81"/>
      <c r="AC37" s="81"/>
      <c r="AE37" s="29" t="s">
        <v>36</v>
      </c>
      <c r="AF37" s="29">
        <v>100</v>
      </c>
      <c r="AG37" s="29">
        <v>100</v>
      </c>
      <c r="AH37" s="7">
        <v>100</v>
      </c>
      <c r="AI37" s="3">
        <v>100</v>
      </c>
      <c r="AJ37" s="3">
        <v>100</v>
      </c>
      <c r="AK37" s="3">
        <v>100</v>
      </c>
      <c r="AL37" s="15">
        <v>70</v>
      </c>
      <c r="AM37" s="7">
        <v>70</v>
      </c>
      <c r="AN37" s="3">
        <v>100</v>
      </c>
      <c r="AO37" s="15">
        <v>100</v>
      </c>
      <c r="AP37" s="8">
        <v>50</v>
      </c>
      <c r="AQ37" s="8">
        <v>50</v>
      </c>
      <c r="AR37" s="8">
        <v>100</v>
      </c>
    </row>
    <row r="38" spans="1:44">
      <c r="A38" s="2" t="s">
        <v>37</v>
      </c>
      <c r="B38" s="120">
        <v>0.61</v>
      </c>
      <c r="C38" s="2">
        <v>7.0000000000000007E-2</v>
      </c>
      <c r="D38" s="5">
        <v>1.52</v>
      </c>
      <c r="E38" s="127">
        <v>1.93</v>
      </c>
      <c r="F38" s="120">
        <v>2.0699999999999998</v>
      </c>
      <c r="G38" s="5">
        <v>0.01</v>
      </c>
      <c r="H38" s="2">
        <v>0.11</v>
      </c>
      <c r="I38" s="33">
        <v>0</v>
      </c>
      <c r="J38" s="2">
        <v>0.9</v>
      </c>
      <c r="K38" s="2">
        <f>0.15*3</f>
        <v>0.44999999999999996</v>
      </c>
      <c r="L38" s="2">
        <v>0.05</v>
      </c>
      <c r="M38" s="2"/>
      <c r="N38" s="2">
        <f t="shared" si="2"/>
        <v>7.72</v>
      </c>
      <c r="O38" s="9" t="s">
        <v>52</v>
      </c>
      <c r="P38" s="9" t="s">
        <v>52</v>
      </c>
      <c r="Q38" s="65" t="s">
        <v>37</v>
      </c>
      <c r="R38" s="158">
        <f t="shared" si="0"/>
        <v>2.5733333333333333</v>
      </c>
      <c r="S38" s="158" t="e">
        <f t="shared" si="0"/>
        <v>#VALUE!</v>
      </c>
      <c r="T38" s="158" t="e">
        <f t="shared" si="1"/>
        <v>#VALUE!</v>
      </c>
      <c r="V38" s="91" t="s">
        <v>241</v>
      </c>
      <c r="W38" s="81"/>
      <c r="X38" s="81"/>
      <c r="Y38" s="81"/>
      <c r="Z38" s="81"/>
      <c r="AA38" s="81"/>
      <c r="AB38" s="81"/>
      <c r="AC38" s="81"/>
      <c r="AE38" s="33" t="s">
        <v>37</v>
      </c>
      <c r="AF38" s="34" t="s">
        <v>124</v>
      </c>
      <c r="AG38" s="34" t="s">
        <v>52</v>
      </c>
      <c r="AH38" s="9" t="s">
        <v>124</v>
      </c>
      <c r="AI38" s="2" t="s">
        <v>124</v>
      </c>
      <c r="AJ38" s="2" t="s">
        <v>133</v>
      </c>
      <c r="AK38" s="2" t="s">
        <v>133</v>
      </c>
      <c r="AL38" s="14" t="s">
        <v>133</v>
      </c>
      <c r="AM38" s="5" t="s">
        <v>133</v>
      </c>
      <c r="AN38" s="2" t="s">
        <v>124</v>
      </c>
      <c r="AO38" s="14" t="s">
        <v>124</v>
      </c>
      <c r="AP38" s="6" t="s">
        <v>187</v>
      </c>
      <c r="AQ38" s="6" t="s">
        <v>187</v>
      </c>
      <c r="AR38" s="6" t="s">
        <v>52</v>
      </c>
    </row>
    <row r="39" spans="1:44" ht="18" customHeight="1">
      <c r="A39" s="3" t="s">
        <v>38</v>
      </c>
      <c r="B39" s="121">
        <v>0.44</v>
      </c>
      <c r="C39" s="3">
        <v>0.12</v>
      </c>
      <c r="D39" s="7">
        <v>3.82</v>
      </c>
      <c r="E39" s="126">
        <v>1.24</v>
      </c>
      <c r="F39" s="121">
        <v>2.92</v>
      </c>
      <c r="G39" s="7">
        <v>0</v>
      </c>
      <c r="H39" s="3">
        <v>0.16</v>
      </c>
      <c r="I39" s="29" t="s">
        <v>288</v>
      </c>
      <c r="J39" s="3">
        <v>1.35</v>
      </c>
      <c r="K39" s="3">
        <f>0.07*3</f>
        <v>0.21000000000000002</v>
      </c>
      <c r="L39" s="3">
        <v>0.02</v>
      </c>
      <c r="M39" s="3"/>
      <c r="N39" s="38">
        <f t="shared" si="2"/>
        <v>10.28</v>
      </c>
      <c r="O39" s="7"/>
      <c r="P39" s="7"/>
      <c r="Q39" s="66" t="s">
        <v>38</v>
      </c>
      <c r="R39" s="157">
        <f t="shared" si="0"/>
        <v>3.4266666666666663</v>
      </c>
      <c r="S39" s="157">
        <f t="shared" si="0"/>
        <v>0</v>
      </c>
      <c r="T39" s="157">
        <f t="shared" si="1"/>
        <v>0</v>
      </c>
      <c r="V39" s="91" t="s">
        <v>243</v>
      </c>
      <c r="W39" s="82"/>
      <c r="X39" s="81"/>
      <c r="Y39" s="81"/>
      <c r="Z39" s="81"/>
      <c r="AA39" s="81"/>
      <c r="AB39" s="81"/>
      <c r="AC39" s="81"/>
      <c r="AE39" s="29" t="s">
        <v>38</v>
      </c>
      <c r="AF39" s="29"/>
      <c r="AG39" s="29"/>
      <c r="AH39" s="7"/>
      <c r="AI39" s="3"/>
      <c r="AJ39" s="3"/>
      <c r="AK39" s="3"/>
      <c r="AL39" s="15"/>
      <c r="AM39" s="7"/>
      <c r="AN39" s="3"/>
      <c r="AO39" s="15"/>
      <c r="AP39" s="8"/>
      <c r="AQ39" s="8"/>
      <c r="AR39" s="8" t="s">
        <v>46</v>
      </c>
    </row>
    <row r="40" spans="1:44">
      <c r="A40" s="2" t="s">
        <v>39</v>
      </c>
      <c r="B40" s="120">
        <v>0.65</v>
      </c>
      <c r="C40" s="2">
        <v>0.19</v>
      </c>
      <c r="D40" s="5">
        <v>4.53</v>
      </c>
      <c r="E40" s="127">
        <v>14.04</v>
      </c>
      <c r="F40" s="120">
        <v>5.01</v>
      </c>
      <c r="G40" s="5">
        <v>0.05</v>
      </c>
      <c r="H40" s="2">
        <v>0.16</v>
      </c>
      <c r="I40" s="33" t="s">
        <v>288</v>
      </c>
      <c r="J40" s="2">
        <v>3.58</v>
      </c>
      <c r="K40" s="2">
        <f>0.12*3</f>
        <v>0.36</v>
      </c>
      <c r="L40" s="2">
        <v>0.09</v>
      </c>
      <c r="M40" s="2"/>
      <c r="N40" s="2">
        <f t="shared" si="2"/>
        <v>28.66</v>
      </c>
      <c r="O40" s="5"/>
      <c r="P40" s="5"/>
      <c r="Q40" s="65" t="s">
        <v>39</v>
      </c>
      <c r="R40" s="158">
        <f t="shared" si="0"/>
        <v>9.5533333333333328</v>
      </c>
      <c r="S40" s="158">
        <f t="shared" si="0"/>
        <v>0</v>
      </c>
      <c r="T40" s="158">
        <f t="shared" si="1"/>
        <v>0</v>
      </c>
      <c r="V40" s="81" t="s">
        <v>248</v>
      </c>
      <c r="W40" s="81"/>
      <c r="X40" s="81"/>
      <c r="Y40" s="81"/>
      <c r="Z40" s="81"/>
      <c r="AA40" s="81"/>
      <c r="AB40" s="81"/>
      <c r="AC40" s="81"/>
      <c r="AE40" s="33" t="s">
        <v>39</v>
      </c>
      <c r="AF40" s="33"/>
      <c r="AG40" s="33"/>
      <c r="AH40" s="5"/>
      <c r="AI40" s="2"/>
      <c r="AJ40" s="2"/>
      <c r="AK40" s="2"/>
      <c r="AL40" s="14"/>
      <c r="AM40" s="5"/>
      <c r="AN40" s="2"/>
      <c r="AO40" s="14"/>
      <c r="AP40" s="6"/>
      <c r="AQ40" s="6"/>
      <c r="AR40" s="6" t="s">
        <v>46</v>
      </c>
    </row>
    <row r="41" spans="1:44" ht="18" customHeight="1">
      <c r="A41" s="38" t="s">
        <v>93</v>
      </c>
      <c r="B41" s="122">
        <v>0.02</v>
      </c>
      <c r="C41" s="38">
        <v>0.04</v>
      </c>
      <c r="D41" s="38">
        <v>0.04</v>
      </c>
      <c r="E41" s="7">
        <v>10.69</v>
      </c>
      <c r="F41" s="38">
        <v>0.33</v>
      </c>
      <c r="G41" s="38">
        <v>0.04</v>
      </c>
      <c r="H41" s="38">
        <v>0.05</v>
      </c>
      <c r="I41" s="29" t="s">
        <v>287</v>
      </c>
      <c r="J41" s="38">
        <v>0.36</v>
      </c>
      <c r="K41" s="38">
        <f>0.01*3</f>
        <v>0.03</v>
      </c>
      <c r="L41" s="38">
        <v>0.02</v>
      </c>
      <c r="M41" s="38"/>
      <c r="N41" s="38">
        <f t="shared" si="2"/>
        <v>11.619999999999997</v>
      </c>
      <c r="O41" s="39">
        <v>2</v>
      </c>
      <c r="P41" s="39">
        <v>1.6</v>
      </c>
      <c r="Q41" s="67" t="s">
        <v>93</v>
      </c>
      <c r="R41" s="159">
        <f>N41/3</f>
        <v>3.8733333333333326</v>
      </c>
      <c r="S41" s="159">
        <f>O41/3</f>
        <v>0.66666666666666663</v>
      </c>
      <c r="T41" s="159">
        <f>P41/3</f>
        <v>0.53333333333333333</v>
      </c>
      <c r="V41" s="91" t="s">
        <v>251</v>
      </c>
      <c r="W41" s="82"/>
      <c r="X41" s="81"/>
      <c r="Y41" s="81"/>
      <c r="Z41" s="81"/>
      <c r="AA41" s="81"/>
      <c r="AB41" s="81"/>
      <c r="AC41" s="81"/>
      <c r="AE41" s="29" t="s">
        <v>95</v>
      </c>
      <c r="AF41" s="29">
        <v>11</v>
      </c>
      <c r="AG41" s="29">
        <v>8</v>
      </c>
      <c r="AH41" s="7">
        <v>10</v>
      </c>
      <c r="AI41" s="3">
        <v>8</v>
      </c>
      <c r="AJ41" s="3">
        <v>11</v>
      </c>
      <c r="AK41" s="3">
        <v>10</v>
      </c>
      <c r="AL41" s="15">
        <v>9</v>
      </c>
      <c r="AM41" s="7">
        <v>8</v>
      </c>
      <c r="AN41" s="3">
        <v>8</v>
      </c>
      <c r="AO41" s="15">
        <v>7</v>
      </c>
      <c r="AP41" s="8">
        <v>7</v>
      </c>
      <c r="AQ41" s="8">
        <v>7</v>
      </c>
      <c r="AR41" s="8"/>
    </row>
    <row r="42" spans="1:44">
      <c r="A42" s="40" t="s">
        <v>94</v>
      </c>
      <c r="B42" s="123">
        <v>0.63</v>
      </c>
      <c r="C42" s="40">
        <v>0.16</v>
      </c>
      <c r="D42" s="41">
        <v>4.49</v>
      </c>
      <c r="E42" s="5">
        <v>3.34</v>
      </c>
      <c r="F42" s="123">
        <v>4.68</v>
      </c>
      <c r="G42" s="40">
        <v>0.02</v>
      </c>
      <c r="H42" s="40">
        <v>0.11</v>
      </c>
      <c r="I42" s="33" t="s">
        <v>287</v>
      </c>
      <c r="J42" s="40">
        <v>3.22</v>
      </c>
      <c r="K42" s="40">
        <f>0.12*3</f>
        <v>0.36</v>
      </c>
      <c r="L42" s="40">
        <v>7.0000000000000007E-2</v>
      </c>
      <c r="M42" s="40"/>
      <c r="N42" s="2">
        <f t="shared" si="2"/>
        <v>17.079999999999998</v>
      </c>
      <c r="O42" s="41">
        <v>11</v>
      </c>
      <c r="P42" s="41">
        <v>8</v>
      </c>
      <c r="Q42" s="68" t="s">
        <v>95</v>
      </c>
      <c r="R42" s="160">
        <f t="shared" si="0"/>
        <v>5.6933333333333325</v>
      </c>
      <c r="S42" s="160">
        <f t="shared" si="0"/>
        <v>3.6666666666666665</v>
      </c>
      <c r="T42" s="160">
        <f t="shared" si="1"/>
        <v>2.6666666666666665</v>
      </c>
      <c r="V42" s="81"/>
      <c r="W42" s="81"/>
      <c r="X42" s="81"/>
      <c r="Y42" s="81"/>
      <c r="Z42" s="81"/>
      <c r="AA42" s="81"/>
      <c r="AB42" s="81"/>
      <c r="AC42" s="81"/>
      <c r="AE42" s="33" t="s">
        <v>93</v>
      </c>
      <c r="AF42" s="33">
        <v>2</v>
      </c>
      <c r="AG42" s="33">
        <v>1.6</v>
      </c>
      <c r="AH42" s="5">
        <v>2.2000000000000002</v>
      </c>
      <c r="AI42" s="2">
        <v>1.9</v>
      </c>
      <c r="AJ42" s="2">
        <v>2.2000000000000002</v>
      </c>
      <c r="AK42" s="2">
        <v>1.8</v>
      </c>
      <c r="AL42" s="14">
        <v>1.6</v>
      </c>
      <c r="AM42" s="5">
        <v>1.6</v>
      </c>
      <c r="AN42" s="2">
        <v>2.2000000000000002</v>
      </c>
      <c r="AO42" s="14">
        <v>1.9</v>
      </c>
      <c r="AP42" s="6">
        <v>1.2</v>
      </c>
      <c r="AQ42" s="6">
        <v>1.2</v>
      </c>
      <c r="AR42" s="6"/>
    </row>
    <row r="43" spans="1:44" ht="18" customHeight="1">
      <c r="A43" s="3" t="s">
        <v>40</v>
      </c>
      <c r="B43" s="121" t="s">
        <v>284</v>
      </c>
      <c r="C43" s="3">
        <v>0.4</v>
      </c>
      <c r="D43" s="7">
        <v>0.2</v>
      </c>
      <c r="E43" s="126">
        <v>3.1</v>
      </c>
      <c r="F43" s="121">
        <v>0.6</v>
      </c>
      <c r="G43" s="7" t="s">
        <v>287</v>
      </c>
      <c r="H43" s="3">
        <v>2.4</v>
      </c>
      <c r="I43" s="29" t="s">
        <v>288</v>
      </c>
      <c r="J43" s="3">
        <v>0.4</v>
      </c>
      <c r="K43" s="3" t="s">
        <v>284</v>
      </c>
      <c r="L43" s="3">
        <v>1.1000000000000001</v>
      </c>
      <c r="M43" s="3"/>
      <c r="N43" s="38">
        <f t="shared" si="2"/>
        <v>8.1999999999999993</v>
      </c>
      <c r="O43" s="7"/>
      <c r="P43" s="7"/>
      <c r="Q43" s="66" t="s">
        <v>40</v>
      </c>
      <c r="R43" s="157">
        <f t="shared" si="0"/>
        <v>2.7333333333333329</v>
      </c>
      <c r="S43" s="157">
        <f t="shared" si="0"/>
        <v>0</v>
      </c>
      <c r="T43" s="157">
        <f t="shared" si="1"/>
        <v>0</v>
      </c>
      <c r="V43" s="111" t="s">
        <v>252</v>
      </c>
      <c r="W43" s="82"/>
      <c r="X43" s="81"/>
      <c r="Y43" s="81"/>
      <c r="Z43" s="81"/>
      <c r="AA43" s="81"/>
      <c r="AB43" s="81"/>
      <c r="AC43" s="81"/>
      <c r="AE43" s="29" t="s">
        <v>40</v>
      </c>
      <c r="AF43" s="29"/>
      <c r="AG43" s="29"/>
      <c r="AH43" s="7"/>
      <c r="AI43" s="3"/>
      <c r="AJ43" s="3"/>
      <c r="AK43" s="3"/>
      <c r="AL43" s="15"/>
      <c r="AM43" s="7"/>
      <c r="AN43" s="3"/>
      <c r="AO43" s="15"/>
      <c r="AP43" s="8"/>
      <c r="AQ43" s="8"/>
      <c r="AR43" s="8" t="s">
        <v>46</v>
      </c>
    </row>
    <row r="44" spans="1:44">
      <c r="A44" s="2" t="s">
        <v>41</v>
      </c>
      <c r="B44" s="120">
        <v>1.1000000000000001</v>
      </c>
      <c r="C44" s="2">
        <v>6.3</v>
      </c>
      <c r="D44" s="5">
        <v>2</v>
      </c>
      <c r="E44" s="127">
        <v>17.2</v>
      </c>
      <c r="F44" s="120">
        <v>7.3</v>
      </c>
      <c r="G44" s="5" t="s">
        <v>288</v>
      </c>
      <c r="H44" s="2">
        <v>7</v>
      </c>
      <c r="I44" s="33" t="s">
        <v>288</v>
      </c>
      <c r="J44" s="2">
        <v>0.2</v>
      </c>
      <c r="K44" s="2">
        <f>0.4*3</f>
        <v>1.2000000000000002</v>
      </c>
      <c r="L44" s="2">
        <v>2.2000000000000002</v>
      </c>
      <c r="M44" s="2"/>
      <c r="N44" s="2">
        <f t="shared" si="2"/>
        <v>44.500000000000007</v>
      </c>
      <c r="O44" s="5"/>
      <c r="P44" s="5"/>
      <c r="Q44" s="65" t="s">
        <v>41</v>
      </c>
      <c r="R44" s="158">
        <f t="shared" si="0"/>
        <v>14.833333333333336</v>
      </c>
      <c r="S44" s="158">
        <f t="shared" si="0"/>
        <v>0</v>
      </c>
      <c r="T44" s="158">
        <f t="shared" si="1"/>
        <v>0</v>
      </c>
      <c r="V44" s="81" t="s">
        <v>254</v>
      </c>
      <c r="W44" s="81"/>
      <c r="X44" s="81"/>
      <c r="Y44" s="81"/>
      <c r="Z44" s="81"/>
      <c r="AA44" s="81"/>
      <c r="AB44" s="81"/>
      <c r="AC44" s="81"/>
      <c r="AE44" s="33" t="s">
        <v>41</v>
      </c>
      <c r="AF44" s="33"/>
      <c r="AG44" s="33"/>
      <c r="AH44" s="5"/>
      <c r="AI44" s="2"/>
      <c r="AJ44" s="2"/>
      <c r="AK44" s="2"/>
      <c r="AL44" s="14"/>
      <c r="AM44" s="5"/>
      <c r="AN44" s="2"/>
      <c r="AO44" s="14"/>
      <c r="AP44" s="6"/>
      <c r="AQ44" s="6"/>
      <c r="AR44" s="6" t="s">
        <v>46</v>
      </c>
    </row>
    <row r="45" spans="1:44" ht="18" customHeight="1">
      <c r="A45" s="3" t="s">
        <v>42</v>
      </c>
      <c r="B45" s="121">
        <v>1.1000000000000001</v>
      </c>
      <c r="C45" s="3">
        <v>6.7</v>
      </c>
      <c r="D45" s="7">
        <v>2.5</v>
      </c>
      <c r="E45" s="126">
        <v>20.3</v>
      </c>
      <c r="F45" s="121">
        <v>8</v>
      </c>
      <c r="G45" s="7">
        <v>1.6</v>
      </c>
      <c r="H45" s="3">
        <v>9.5</v>
      </c>
      <c r="I45" s="29" t="s">
        <v>287</v>
      </c>
      <c r="J45" s="3">
        <v>0.5</v>
      </c>
      <c r="K45" s="3">
        <f>0.4*3</f>
        <v>1.2000000000000002</v>
      </c>
      <c r="L45" s="3">
        <v>3.1</v>
      </c>
      <c r="M45" s="3"/>
      <c r="N45" s="96">
        <f t="shared" si="2"/>
        <v>54.500000000000007</v>
      </c>
      <c r="O45" s="7" t="s">
        <v>132</v>
      </c>
      <c r="P45" s="7" t="s">
        <v>55</v>
      </c>
      <c r="Q45" s="66" t="s">
        <v>42</v>
      </c>
      <c r="R45" s="157">
        <f t="shared" si="0"/>
        <v>18.166666666666668</v>
      </c>
      <c r="S45" s="157" t="e">
        <f t="shared" si="0"/>
        <v>#VALUE!</v>
      </c>
      <c r="T45" s="157" t="e">
        <f t="shared" si="1"/>
        <v>#VALUE!</v>
      </c>
      <c r="V45" s="111" t="s">
        <v>253</v>
      </c>
      <c r="W45" s="82"/>
      <c r="X45" s="81"/>
      <c r="Y45" s="81"/>
      <c r="Z45" s="81"/>
      <c r="AA45" s="81"/>
      <c r="AB45" s="81"/>
      <c r="AC45" s="81"/>
      <c r="AE45" s="29" t="s">
        <v>42</v>
      </c>
      <c r="AF45" s="29" t="s">
        <v>132</v>
      </c>
      <c r="AG45" s="29" t="s">
        <v>55</v>
      </c>
      <c r="AH45" s="7" t="s">
        <v>131</v>
      </c>
      <c r="AI45" s="3" t="s">
        <v>130</v>
      </c>
      <c r="AJ45" s="3" t="s">
        <v>134</v>
      </c>
      <c r="AK45" s="3" t="s">
        <v>135</v>
      </c>
      <c r="AL45" s="15" t="s">
        <v>138</v>
      </c>
      <c r="AM45" s="7" t="s">
        <v>138</v>
      </c>
      <c r="AN45" s="3" t="s">
        <v>141</v>
      </c>
      <c r="AO45" s="15" t="s">
        <v>141</v>
      </c>
      <c r="AP45" s="8" t="s">
        <v>188</v>
      </c>
      <c r="AQ45" s="8" t="s">
        <v>188</v>
      </c>
      <c r="AR45" s="8" t="s">
        <v>53</v>
      </c>
    </row>
    <row r="46" spans="1:44">
      <c r="A46" s="2" t="s">
        <v>43</v>
      </c>
      <c r="B46" s="120">
        <v>0</v>
      </c>
      <c r="C46" s="2">
        <v>0</v>
      </c>
      <c r="D46" s="5">
        <v>0</v>
      </c>
      <c r="E46" s="127">
        <v>0</v>
      </c>
      <c r="F46" s="120">
        <v>0</v>
      </c>
      <c r="G46" s="5">
        <v>0.9</v>
      </c>
      <c r="H46" s="2">
        <v>0</v>
      </c>
      <c r="I46" s="17" t="s">
        <v>287</v>
      </c>
      <c r="J46" s="2">
        <v>0.2</v>
      </c>
      <c r="K46" s="2">
        <v>0</v>
      </c>
      <c r="L46" s="2">
        <v>5.6</v>
      </c>
      <c r="M46" s="2"/>
      <c r="N46" s="95">
        <f t="shared" si="2"/>
        <v>6.6999999999999993</v>
      </c>
      <c r="O46" s="5" t="s">
        <v>157</v>
      </c>
      <c r="P46" s="5" t="s">
        <v>56</v>
      </c>
      <c r="Q46" s="65" t="s">
        <v>43</v>
      </c>
      <c r="R46" s="158">
        <f t="shared" si="0"/>
        <v>2.2333333333333329</v>
      </c>
      <c r="S46" s="158" t="e">
        <f t="shared" si="0"/>
        <v>#VALUE!</v>
      </c>
      <c r="T46" s="158" t="e">
        <f t="shared" si="1"/>
        <v>#VALUE!</v>
      </c>
      <c r="V46" s="81" t="s">
        <v>255</v>
      </c>
      <c r="W46" s="81"/>
      <c r="X46" s="81"/>
      <c r="Y46" s="81"/>
      <c r="Z46" s="81"/>
      <c r="AA46" s="81"/>
      <c r="AB46" s="81"/>
      <c r="AC46" s="81"/>
      <c r="AE46" s="33" t="s">
        <v>43</v>
      </c>
      <c r="AF46" s="33" t="s">
        <v>157</v>
      </c>
      <c r="AG46" s="33" t="s">
        <v>56</v>
      </c>
      <c r="AH46" s="5" t="s">
        <v>156</v>
      </c>
      <c r="AI46" s="2" t="s">
        <v>155</v>
      </c>
      <c r="AJ46" s="2" t="s">
        <v>158</v>
      </c>
      <c r="AK46" s="2" t="s">
        <v>155</v>
      </c>
      <c r="AL46" s="14" t="s">
        <v>159</v>
      </c>
      <c r="AM46" s="5" t="s">
        <v>159</v>
      </c>
      <c r="AN46" s="2" t="s">
        <v>156</v>
      </c>
      <c r="AO46" s="14" t="s">
        <v>155</v>
      </c>
      <c r="AP46" s="6" t="s">
        <v>186</v>
      </c>
      <c r="AQ46" s="6" t="s">
        <v>186</v>
      </c>
      <c r="AR46" s="6"/>
    </row>
    <row r="47" spans="1:44" ht="18" customHeight="1">
      <c r="A47" s="3" t="s">
        <v>44</v>
      </c>
      <c r="B47" s="121">
        <v>161.9</v>
      </c>
      <c r="C47" s="3">
        <v>17.600000000000001</v>
      </c>
      <c r="D47" s="7">
        <v>1.2</v>
      </c>
      <c r="E47" s="126">
        <v>-1.3</v>
      </c>
      <c r="F47" s="3">
        <v>0.3</v>
      </c>
      <c r="G47" s="7">
        <v>0.1</v>
      </c>
      <c r="H47" s="3">
        <v>41.1</v>
      </c>
      <c r="I47" s="3">
        <v>0</v>
      </c>
      <c r="J47" s="3">
        <v>8.1</v>
      </c>
      <c r="K47" s="3">
        <f>48.7*3</f>
        <v>146.10000000000002</v>
      </c>
      <c r="L47" s="3">
        <v>46.6</v>
      </c>
      <c r="M47" s="3"/>
      <c r="N47" s="96">
        <f>SUM(B47:M47)</f>
        <v>421.70000000000005</v>
      </c>
      <c r="O47" s="21"/>
      <c r="P47" s="7"/>
      <c r="Q47" s="66" t="s">
        <v>44</v>
      </c>
      <c r="R47" s="157">
        <f t="shared" si="0"/>
        <v>140.56666666666669</v>
      </c>
      <c r="S47" s="157">
        <f t="shared" si="0"/>
        <v>0</v>
      </c>
      <c r="T47" s="157">
        <f t="shared" si="1"/>
        <v>0</v>
      </c>
      <c r="V47" s="91" t="s">
        <v>256</v>
      </c>
      <c r="W47" s="82"/>
      <c r="X47" s="81"/>
      <c r="Y47" s="81"/>
      <c r="Z47" s="81"/>
      <c r="AA47" s="81"/>
      <c r="AB47" s="81"/>
      <c r="AC47" s="81"/>
      <c r="AE47" s="35" t="s">
        <v>162</v>
      </c>
      <c r="AF47" s="35"/>
      <c r="AG47" s="35"/>
      <c r="AH47" s="27"/>
      <c r="AI47" s="27"/>
      <c r="AJ47" s="27"/>
      <c r="AK47" s="27"/>
      <c r="AL47" s="27"/>
      <c r="AM47" s="27"/>
      <c r="AN47" s="27"/>
      <c r="AO47" s="27"/>
      <c r="AP47" s="27"/>
      <c r="AQ47" s="27"/>
      <c r="AR47" s="27" t="s">
        <v>163</v>
      </c>
    </row>
    <row r="48" spans="1:44">
      <c r="A48" s="2" t="s">
        <v>166</v>
      </c>
      <c r="B48" s="2">
        <v>0</v>
      </c>
      <c r="C48" s="2" t="s">
        <v>285</v>
      </c>
      <c r="D48" s="2">
        <v>0</v>
      </c>
      <c r="E48" s="120">
        <v>0</v>
      </c>
      <c r="F48" s="2" t="s">
        <v>286</v>
      </c>
      <c r="G48" s="5">
        <v>0</v>
      </c>
      <c r="H48" s="2" t="s">
        <v>285</v>
      </c>
      <c r="I48" s="2">
        <v>0</v>
      </c>
      <c r="J48" s="2" t="s">
        <v>285</v>
      </c>
      <c r="K48" s="2" t="s">
        <v>285</v>
      </c>
      <c r="L48" s="2" t="s">
        <v>292</v>
      </c>
      <c r="M48" s="2"/>
      <c r="N48" s="95">
        <f>SUM(B48:M48)</f>
        <v>0</v>
      </c>
      <c r="O48" s="22" t="s">
        <v>165</v>
      </c>
      <c r="P48" s="5" t="s">
        <v>165</v>
      </c>
      <c r="Q48" s="65" t="s">
        <v>166</v>
      </c>
      <c r="R48" s="158">
        <f t="shared" si="0"/>
        <v>0</v>
      </c>
      <c r="S48" s="158" t="e">
        <f t="shared" si="0"/>
        <v>#VALUE!</v>
      </c>
      <c r="T48" s="158" t="e">
        <f t="shared" si="1"/>
        <v>#VALUE!</v>
      </c>
      <c r="V48" s="81"/>
      <c r="W48" s="81"/>
      <c r="X48" s="81"/>
      <c r="Y48" s="81"/>
      <c r="Z48" s="81"/>
      <c r="AA48" s="81"/>
      <c r="AB48" s="81"/>
      <c r="AC48" s="81"/>
      <c r="AE48" s="36" t="s">
        <v>166</v>
      </c>
      <c r="AF48" s="36" t="s">
        <v>164</v>
      </c>
      <c r="AG48" s="36" t="s">
        <v>164</v>
      </c>
      <c r="AH48" s="23" t="s">
        <v>164</v>
      </c>
      <c r="AI48" s="24" t="s">
        <v>164</v>
      </c>
      <c r="AJ48" s="24"/>
      <c r="AK48" s="24"/>
      <c r="AL48" s="25"/>
      <c r="AM48" s="23"/>
      <c r="AN48" s="24" t="s">
        <v>164</v>
      </c>
      <c r="AO48" s="25" t="s">
        <v>164</v>
      </c>
      <c r="AP48" s="26"/>
      <c r="AQ48" s="26"/>
      <c r="AR48" s="26" t="s">
        <v>171</v>
      </c>
    </row>
    <row r="49" spans="1:45" ht="18" customHeight="1">
      <c r="A49" s="84" t="s">
        <v>246</v>
      </c>
      <c r="B49" s="3" t="s">
        <v>285</v>
      </c>
      <c r="C49" s="84">
        <v>0</v>
      </c>
      <c r="D49" s="3">
        <v>0</v>
      </c>
      <c r="E49" s="3">
        <v>0</v>
      </c>
      <c r="F49" s="3">
        <v>0</v>
      </c>
      <c r="G49" s="3">
        <v>0</v>
      </c>
      <c r="H49" s="84">
        <v>0</v>
      </c>
      <c r="I49" s="3">
        <v>0</v>
      </c>
      <c r="J49" s="84">
        <v>0</v>
      </c>
      <c r="K49" s="84">
        <v>0</v>
      </c>
      <c r="L49" s="84">
        <v>0</v>
      </c>
      <c r="M49" s="84"/>
      <c r="N49" s="96">
        <f>SUM(B49:M49)</f>
        <v>0</v>
      </c>
      <c r="O49" s="85" t="s">
        <v>170</v>
      </c>
      <c r="P49" s="85" t="s">
        <v>170</v>
      </c>
      <c r="Q49" s="86" t="s">
        <v>168</v>
      </c>
      <c r="R49" s="161">
        <f t="shared" si="0"/>
        <v>0</v>
      </c>
      <c r="S49" s="161" t="e">
        <f t="shared" si="0"/>
        <v>#VALUE!</v>
      </c>
      <c r="T49" s="161" t="e">
        <f t="shared" si="1"/>
        <v>#VALUE!</v>
      </c>
      <c r="V49" s="82"/>
      <c r="W49" s="82"/>
      <c r="X49" s="81"/>
      <c r="Y49" s="81"/>
      <c r="Z49" s="81"/>
      <c r="AA49" s="81"/>
      <c r="AB49" s="81"/>
      <c r="AC49" s="81"/>
      <c r="AE49" s="29" t="s">
        <v>168</v>
      </c>
      <c r="AF49" s="29" t="s">
        <v>169</v>
      </c>
      <c r="AG49" s="29" t="s">
        <v>169</v>
      </c>
      <c r="AH49" s="30" t="s">
        <v>169</v>
      </c>
      <c r="AI49" s="29" t="s">
        <v>169</v>
      </c>
      <c r="AJ49" s="29" t="s">
        <v>169</v>
      </c>
      <c r="AK49" s="29" t="s">
        <v>169</v>
      </c>
      <c r="AL49" s="29" t="s">
        <v>169</v>
      </c>
      <c r="AM49" s="29" t="s">
        <v>169</v>
      </c>
      <c r="AN49" s="29" t="s">
        <v>169</v>
      </c>
      <c r="AO49" s="29" t="s">
        <v>169</v>
      </c>
      <c r="AP49" s="29" t="s">
        <v>189</v>
      </c>
      <c r="AQ49" s="29" t="s">
        <v>189</v>
      </c>
      <c r="AR49" s="88" t="s">
        <v>172</v>
      </c>
    </row>
    <row r="50" spans="1:45" ht="18" customHeight="1">
      <c r="A50" s="36" t="s">
        <v>239</v>
      </c>
      <c r="B50" s="36" t="s">
        <v>285</v>
      </c>
      <c r="C50" s="36" t="s">
        <v>285</v>
      </c>
      <c r="D50" s="36" t="s">
        <v>285</v>
      </c>
      <c r="E50" s="36">
        <v>0.4</v>
      </c>
      <c r="F50" s="36" t="s">
        <v>285</v>
      </c>
      <c r="G50" s="36" t="s">
        <v>285</v>
      </c>
      <c r="H50" s="36" t="s">
        <v>285</v>
      </c>
      <c r="I50" s="36">
        <v>0</v>
      </c>
      <c r="J50" s="36" t="s">
        <v>285</v>
      </c>
      <c r="K50" s="36" t="s">
        <v>285</v>
      </c>
      <c r="L50" s="36" t="s">
        <v>292</v>
      </c>
      <c r="M50" s="36"/>
      <c r="N50" s="97">
        <f>SUM(B50:M50)</f>
        <v>0.4</v>
      </c>
      <c r="O50" s="98"/>
      <c r="P50" s="98"/>
      <c r="Q50" s="99" t="s">
        <v>238</v>
      </c>
      <c r="R50" s="162">
        <f>N50/3</f>
        <v>0.13333333333333333</v>
      </c>
      <c r="S50" s="162">
        <f t="shared" si="0"/>
        <v>0</v>
      </c>
      <c r="T50" s="163">
        <f t="shared" si="1"/>
        <v>0</v>
      </c>
      <c r="V50" s="82"/>
      <c r="W50" s="82"/>
      <c r="X50" s="81"/>
      <c r="Y50" s="81"/>
      <c r="Z50" s="81"/>
      <c r="AA50" s="81"/>
      <c r="AB50" s="81"/>
      <c r="AC50" s="81"/>
      <c r="AD50" s="87"/>
      <c r="AE50" s="26" t="s">
        <v>239</v>
      </c>
      <c r="AF50" s="26"/>
      <c r="AG50" s="93"/>
      <c r="AH50" s="26"/>
      <c r="AI50" s="26"/>
      <c r="AJ50" s="26"/>
      <c r="AK50" s="26"/>
      <c r="AL50" s="26"/>
      <c r="AM50" s="26"/>
      <c r="AN50" s="26"/>
      <c r="AO50" s="26"/>
      <c r="AP50" s="93"/>
      <c r="AQ50" s="36"/>
      <c r="AR50" s="26"/>
    </row>
    <row r="51" spans="1:45">
      <c r="B51" t="s">
        <v>330</v>
      </c>
      <c r="J51" t="s">
        <v>160</v>
      </c>
      <c r="Q51" t="s">
        <v>261</v>
      </c>
      <c r="AD51" s="89"/>
      <c r="AE51" s="90"/>
      <c r="AF51" s="90"/>
      <c r="AG51" s="90"/>
      <c r="AH51" s="90"/>
      <c r="AI51" s="90"/>
      <c r="AJ51" s="90"/>
      <c r="AK51" s="90"/>
      <c r="AL51" s="90"/>
      <c r="AM51" s="90"/>
      <c r="AN51" s="90"/>
      <c r="AO51" s="90"/>
      <c r="AP51" s="90"/>
      <c r="AQ51" s="90"/>
      <c r="AR51" s="90"/>
    </row>
    <row r="52" spans="1:45" ht="20">
      <c r="A52" s="13" t="s">
        <v>87</v>
      </c>
      <c r="V52" s="113"/>
      <c r="W52" s="114"/>
      <c r="X52" s="114"/>
      <c r="Y52" s="114"/>
      <c r="Z52" s="114"/>
      <c r="AA52" s="114"/>
      <c r="AB52" s="114"/>
      <c r="AC52" s="118"/>
      <c r="AE52" t="s">
        <v>154</v>
      </c>
      <c r="AR52" s="106"/>
    </row>
    <row r="53" spans="1:45" ht="20.5" customHeight="1">
      <c r="A53" s="73" t="s">
        <v>88</v>
      </c>
      <c r="B53" s="79"/>
      <c r="C53" s="79"/>
      <c r="D53" s="79"/>
      <c r="E53" s="79"/>
      <c r="F53" s="79"/>
      <c r="G53" s="79"/>
      <c r="H53" s="79"/>
      <c r="I53" s="79"/>
      <c r="J53" s="73"/>
      <c r="K53" s="73"/>
      <c r="U53" s="112"/>
      <c r="V53" s="115"/>
      <c r="W53" s="117"/>
      <c r="X53" s="116"/>
      <c r="Y53" s="116"/>
      <c r="Z53" s="116"/>
      <c r="AA53" s="117"/>
      <c r="AB53" s="115"/>
      <c r="AC53" s="117"/>
      <c r="AD53" s="75"/>
      <c r="AE53" s="28" t="s">
        <v>153</v>
      </c>
      <c r="AF53" s="28"/>
      <c r="AG53" s="28"/>
      <c r="AH53" s="28"/>
      <c r="AI53" s="28"/>
      <c r="AJ53" s="28"/>
      <c r="AK53" s="28"/>
      <c r="AL53" s="28"/>
      <c r="AM53" s="28"/>
      <c r="AN53" s="28"/>
      <c r="AO53" s="28"/>
      <c r="AP53" s="28"/>
      <c r="AQ53" s="28"/>
      <c r="AR53" s="28"/>
      <c r="AS53" s="28"/>
    </row>
    <row r="54" spans="1:45">
      <c r="A54" s="73" t="s">
        <v>92</v>
      </c>
      <c r="B54" s="73"/>
      <c r="C54" s="73"/>
      <c r="D54" s="73"/>
      <c r="E54" s="73"/>
      <c r="F54" s="73"/>
      <c r="G54" s="73"/>
      <c r="H54" s="73"/>
      <c r="I54" s="73"/>
      <c r="J54" s="73"/>
      <c r="K54" s="73"/>
      <c r="V54" s="10"/>
      <c r="W54" s="10"/>
      <c r="X54" s="10"/>
      <c r="Y54" s="10"/>
      <c r="Z54" s="10"/>
      <c r="AA54" s="10"/>
      <c r="AB54" s="10"/>
      <c r="AC54" s="119"/>
      <c r="AD54" s="10"/>
      <c r="AE54" s="12"/>
    </row>
    <row r="55" spans="1:45">
      <c r="A55" s="73" t="s">
        <v>89</v>
      </c>
      <c r="B55" s="73"/>
      <c r="C55" s="73"/>
      <c r="D55" s="73"/>
      <c r="E55" s="73"/>
      <c r="F55" s="73"/>
      <c r="G55" s="73"/>
      <c r="H55" s="73"/>
      <c r="I55" s="73"/>
      <c r="J55" s="73"/>
      <c r="K55" s="73"/>
    </row>
    <row r="56" spans="1:45">
      <c r="A56" s="73" t="s">
        <v>90</v>
      </c>
      <c r="B56" s="73"/>
      <c r="C56" s="73"/>
      <c r="D56" s="73"/>
      <c r="E56" s="73"/>
      <c r="F56" s="73"/>
      <c r="G56" s="73"/>
      <c r="H56" s="73"/>
      <c r="I56" s="73"/>
      <c r="J56" s="73"/>
      <c r="K56" s="73"/>
    </row>
    <row r="57" spans="1:45">
      <c r="A57" s="73" t="s">
        <v>91</v>
      </c>
      <c r="B57" s="73"/>
      <c r="C57" s="73"/>
      <c r="D57" s="73"/>
      <c r="E57" s="73"/>
      <c r="F57" s="73"/>
      <c r="G57" s="73"/>
      <c r="H57" s="73"/>
      <c r="I57" s="73"/>
      <c r="J57" s="73"/>
      <c r="K57" s="73"/>
    </row>
    <row r="58" spans="1:45">
      <c r="A58" s="73" t="s">
        <v>86</v>
      </c>
      <c r="B58" s="73"/>
      <c r="C58" s="73"/>
      <c r="D58" s="73"/>
      <c r="E58" s="73"/>
      <c r="F58" s="73"/>
      <c r="G58" s="73"/>
      <c r="H58" s="73"/>
      <c r="I58" s="73"/>
      <c r="J58" s="73"/>
      <c r="K58" s="73"/>
      <c r="V58" s="69" t="s">
        <v>224</v>
      </c>
      <c r="W58" s="69"/>
      <c r="X58" s="70"/>
      <c r="Y58" s="70"/>
      <c r="Z58" s="70"/>
      <c r="AA58" s="70"/>
      <c r="AB58" s="70"/>
      <c r="AC58" s="70"/>
    </row>
    <row r="59" spans="1:45">
      <c r="A59" s="73" t="s">
        <v>96</v>
      </c>
      <c r="B59" s="73"/>
      <c r="C59" s="73"/>
      <c r="D59" s="73"/>
      <c r="E59" s="73"/>
      <c r="F59" s="73"/>
      <c r="G59" s="73"/>
      <c r="H59" s="73"/>
      <c r="I59" s="73"/>
      <c r="J59" s="73"/>
      <c r="K59" s="73"/>
      <c r="V59" s="70" t="s">
        <v>70</v>
      </c>
      <c r="W59" s="70"/>
      <c r="X59" s="70"/>
      <c r="Y59" s="70"/>
      <c r="Z59" s="70"/>
      <c r="AA59" s="70"/>
      <c r="AB59" s="70"/>
      <c r="AC59" s="70"/>
    </row>
    <row r="60" spans="1:45">
      <c r="A60" s="73" t="s">
        <v>85</v>
      </c>
      <c r="B60" s="73"/>
      <c r="C60" s="73"/>
      <c r="D60" s="73"/>
      <c r="E60" s="73"/>
      <c r="F60" s="73"/>
      <c r="G60" s="73"/>
      <c r="H60" s="73"/>
      <c r="I60" s="73"/>
      <c r="J60" s="73"/>
      <c r="K60" s="73"/>
      <c r="V60" s="70" t="s">
        <v>74</v>
      </c>
      <c r="W60" s="70"/>
      <c r="X60" s="70"/>
      <c r="Y60" s="70"/>
      <c r="Z60" s="70"/>
      <c r="AA60" s="70"/>
      <c r="AB60" s="70"/>
      <c r="AC60" s="70"/>
    </row>
    <row r="61" spans="1:45">
      <c r="A61" s="73" t="s">
        <v>84</v>
      </c>
      <c r="B61" s="73"/>
      <c r="C61" s="73"/>
      <c r="D61" s="73"/>
      <c r="E61" s="73"/>
      <c r="F61" s="73"/>
      <c r="G61" s="73"/>
      <c r="H61" s="73"/>
      <c r="I61" s="73"/>
      <c r="J61" s="73"/>
      <c r="K61" s="73"/>
      <c r="V61" s="70" t="s">
        <v>72</v>
      </c>
      <c r="W61" s="70"/>
      <c r="X61" s="70"/>
      <c r="Y61" s="70"/>
      <c r="Z61" s="70"/>
      <c r="AA61" s="70"/>
      <c r="AB61" s="70"/>
      <c r="AC61" s="70"/>
    </row>
    <row r="62" spans="1:45">
      <c r="A62" s="73" t="s">
        <v>83</v>
      </c>
      <c r="B62" s="73"/>
      <c r="C62" s="73"/>
      <c r="D62" s="73"/>
      <c r="E62" s="73"/>
      <c r="F62" s="73"/>
      <c r="G62" s="73"/>
      <c r="H62" s="73"/>
      <c r="I62" s="73"/>
      <c r="J62" s="73"/>
      <c r="K62" s="73"/>
      <c r="V62" s="70" t="s">
        <v>73</v>
      </c>
      <c r="W62" s="70"/>
      <c r="X62" s="70"/>
      <c r="Y62" s="70"/>
      <c r="Z62" s="70"/>
      <c r="AA62" s="70"/>
      <c r="AB62" s="70"/>
      <c r="AC62" s="70"/>
    </row>
    <row r="63" spans="1:45">
      <c r="A63" s="73" t="s">
        <v>116</v>
      </c>
      <c r="B63" s="73"/>
      <c r="C63" s="73"/>
      <c r="D63" s="73"/>
      <c r="E63" s="73"/>
      <c r="F63" s="73"/>
      <c r="G63" s="73"/>
      <c r="H63" s="73"/>
      <c r="I63" s="73"/>
      <c r="J63" s="73"/>
      <c r="K63" s="73"/>
      <c r="V63" s="70" t="s">
        <v>75</v>
      </c>
      <c r="W63" s="70"/>
      <c r="X63" s="70"/>
      <c r="Y63" s="70"/>
      <c r="Z63" s="70"/>
      <c r="AA63" s="70"/>
      <c r="AB63" s="70"/>
      <c r="AC63" s="70"/>
    </row>
    <row r="64" spans="1:45">
      <c r="A64" s="73" t="s">
        <v>161</v>
      </c>
      <c r="B64" s="73"/>
      <c r="C64" s="73"/>
      <c r="D64" s="73"/>
      <c r="E64" s="73"/>
      <c r="F64" s="73"/>
      <c r="G64" s="73"/>
      <c r="H64" s="73"/>
      <c r="I64" s="73"/>
      <c r="J64" s="73"/>
      <c r="K64" s="73"/>
      <c r="V64" s="70"/>
      <c r="W64" s="70"/>
      <c r="X64" s="70"/>
      <c r="Y64" s="70"/>
      <c r="Z64" s="70"/>
      <c r="AA64" s="70"/>
      <c r="AB64" s="70"/>
      <c r="AC64" s="70"/>
    </row>
    <row r="65" spans="1:29">
      <c r="A65" s="74" t="s">
        <v>174</v>
      </c>
      <c r="B65" s="73"/>
      <c r="C65" s="73"/>
      <c r="D65" s="73"/>
      <c r="E65" s="73"/>
      <c r="F65" s="73"/>
      <c r="G65" s="73"/>
      <c r="H65" s="73"/>
      <c r="I65" s="73"/>
      <c r="J65" s="73"/>
      <c r="K65" s="73"/>
      <c r="V65" s="70" t="s">
        <v>76</v>
      </c>
      <c r="W65" s="70"/>
      <c r="X65" s="70"/>
      <c r="Y65" s="70"/>
      <c r="Z65" s="70"/>
      <c r="AA65" s="70"/>
      <c r="AB65" s="70"/>
      <c r="AC65" s="70"/>
    </row>
    <row r="66" spans="1:29">
      <c r="A66" s="73" t="s">
        <v>173</v>
      </c>
      <c r="B66" s="73"/>
      <c r="C66" s="73"/>
      <c r="D66" s="73"/>
      <c r="E66" s="73"/>
      <c r="F66" s="73"/>
      <c r="G66" s="73"/>
      <c r="H66" s="73"/>
      <c r="I66" s="73"/>
      <c r="J66" s="73"/>
      <c r="K66" s="73"/>
      <c r="V66" s="70" t="s">
        <v>77</v>
      </c>
      <c r="W66" s="70"/>
      <c r="X66" s="70"/>
      <c r="Y66" s="70"/>
      <c r="Z66" s="70"/>
      <c r="AA66" s="70"/>
      <c r="AB66" s="70"/>
      <c r="AC66" s="70"/>
    </row>
    <row r="67" spans="1:29">
      <c r="V67" s="70" t="s">
        <v>194</v>
      </c>
      <c r="W67" s="70"/>
      <c r="X67" s="70"/>
      <c r="Y67" s="70"/>
      <c r="Z67" s="70"/>
      <c r="AA67" s="70"/>
      <c r="AB67" s="70"/>
      <c r="AC67" s="70"/>
    </row>
    <row r="68" spans="1:29">
      <c r="A68" s="80" t="s">
        <v>232</v>
      </c>
      <c r="B68" s="80"/>
      <c r="C68" s="80"/>
      <c r="D68" s="80"/>
      <c r="E68" s="80"/>
      <c r="F68" s="80"/>
      <c r="G68" s="80"/>
      <c r="H68" s="80"/>
      <c r="I68" s="80"/>
      <c r="J68" s="80"/>
      <c r="K68" s="80"/>
      <c r="L68" s="80"/>
      <c r="M68" s="80"/>
      <c r="V68" s="70" t="s">
        <v>78</v>
      </c>
      <c r="W68" s="70"/>
      <c r="X68" s="70"/>
      <c r="Y68" s="70"/>
      <c r="Z68" s="70"/>
      <c r="AA68" s="70"/>
      <c r="AB68" s="70"/>
      <c r="AC68" s="70"/>
    </row>
    <row r="69" spans="1:29">
      <c r="A69" s="80" t="s">
        <v>234</v>
      </c>
      <c r="B69" s="80"/>
      <c r="C69" s="80"/>
      <c r="D69" s="80"/>
      <c r="E69" s="80"/>
      <c r="F69" s="80"/>
      <c r="G69" s="80"/>
      <c r="H69" s="80"/>
      <c r="I69" s="80"/>
      <c r="J69" s="80"/>
      <c r="K69" s="80"/>
      <c r="L69" s="80"/>
      <c r="M69" s="80"/>
      <c r="V69" s="70" t="s">
        <v>195</v>
      </c>
      <c r="W69" s="70"/>
      <c r="X69" s="70"/>
      <c r="Y69" s="70"/>
      <c r="Z69" s="70"/>
      <c r="AA69" s="70"/>
      <c r="AB69" s="70"/>
      <c r="AC69" s="70"/>
    </row>
    <row r="70" spans="1:29">
      <c r="A70" s="80" t="s">
        <v>233</v>
      </c>
      <c r="B70" s="80"/>
      <c r="C70" s="80"/>
      <c r="D70" s="80"/>
      <c r="E70" s="80"/>
      <c r="F70" s="80"/>
      <c r="G70" s="80"/>
      <c r="H70" s="80"/>
      <c r="I70" s="80"/>
      <c r="J70" s="80"/>
      <c r="K70" s="80"/>
      <c r="L70" s="80"/>
      <c r="M70" s="80"/>
      <c r="V70" s="70"/>
      <c r="W70" s="70"/>
      <c r="X70" s="70"/>
      <c r="Y70" s="70"/>
      <c r="Z70" s="70"/>
      <c r="AA70" s="70"/>
      <c r="AB70" s="70"/>
      <c r="AC70" s="70"/>
    </row>
    <row r="71" spans="1:29">
      <c r="V71" s="70" t="s">
        <v>115</v>
      </c>
      <c r="W71" s="70"/>
      <c r="X71" s="70"/>
      <c r="Y71" s="70"/>
      <c r="Z71" s="70"/>
      <c r="AA71" s="70"/>
      <c r="AB71" s="70"/>
      <c r="AC71" s="70"/>
    </row>
    <row r="72" spans="1:29">
      <c r="V72" s="70" t="s">
        <v>79</v>
      </c>
      <c r="W72" s="70"/>
      <c r="X72" s="70"/>
      <c r="Y72" s="70"/>
      <c r="Z72" s="70"/>
      <c r="AA72" s="70"/>
      <c r="AB72" s="70"/>
      <c r="AC72" s="70"/>
    </row>
    <row r="73" spans="1:29">
      <c r="V73" s="70" t="s">
        <v>80</v>
      </c>
      <c r="W73" s="70"/>
      <c r="X73" s="70"/>
      <c r="Y73" s="70"/>
      <c r="Z73" s="70"/>
      <c r="AA73" s="70"/>
      <c r="AB73" s="70"/>
      <c r="AC73" s="70"/>
    </row>
    <row r="74" spans="1:29">
      <c r="V74" s="70"/>
      <c r="W74" s="70"/>
      <c r="X74" s="70"/>
      <c r="Y74" s="70"/>
      <c r="Z74" s="70"/>
      <c r="AA74" s="70"/>
      <c r="AB74" s="70"/>
      <c r="AC74" s="70"/>
    </row>
    <row r="75" spans="1:29">
      <c r="V75" s="70" t="s">
        <v>68</v>
      </c>
      <c r="W75" s="70"/>
      <c r="X75" s="70"/>
      <c r="Y75" s="70"/>
      <c r="Z75" s="70"/>
      <c r="AA75" s="70"/>
      <c r="AB75" s="70"/>
      <c r="AC75" s="70"/>
    </row>
    <row r="76" spans="1:29">
      <c r="V76" s="70" t="s">
        <v>69</v>
      </c>
      <c r="W76" s="70"/>
      <c r="X76" s="70"/>
      <c r="Y76" s="70"/>
      <c r="Z76" s="70"/>
      <c r="AA76" s="70"/>
      <c r="AB76" s="70"/>
      <c r="AC76" s="70"/>
    </row>
    <row r="77" spans="1:29">
      <c r="V77" s="70" t="s">
        <v>191</v>
      </c>
      <c r="W77" s="70"/>
      <c r="X77" s="70"/>
      <c r="Y77" s="70"/>
      <c r="Z77" s="70"/>
      <c r="AA77" s="70"/>
      <c r="AB77" s="70"/>
      <c r="AC77" s="70"/>
    </row>
    <row r="78" spans="1:29">
      <c r="V78" s="70" t="s">
        <v>81</v>
      </c>
      <c r="W78" s="70"/>
      <c r="X78" s="70"/>
      <c r="Y78" s="70"/>
      <c r="Z78" s="70"/>
      <c r="AA78" s="70"/>
      <c r="AB78" s="70"/>
      <c r="AC78" s="70"/>
    </row>
    <row r="79" spans="1:29">
      <c r="V79" s="70" t="s">
        <v>82</v>
      </c>
      <c r="W79" s="70"/>
      <c r="X79" s="70"/>
      <c r="Y79" s="70"/>
      <c r="Z79" s="70"/>
      <c r="AA79" s="70"/>
      <c r="AB79" s="70"/>
      <c r="AC79" s="70"/>
    </row>
    <row r="80" spans="1:29">
      <c r="V80" s="70" t="s">
        <v>177</v>
      </c>
      <c r="W80" s="70"/>
      <c r="X80" s="70"/>
      <c r="Y80" s="70"/>
      <c r="Z80" s="70"/>
      <c r="AA80" s="70"/>
      <c r="AB80" s="70"/>
      <c r="AC80" s="70"/>
    </row>
    <row r="83" spans="22:31" ht="17.5" customHeight="1">
      <c r="V83" s="10"/>
      <c r="W83" s="10"/>
      <c r="X83" s="10"/>
      <c r="Y83" s="10"/>
      <c r="Z83" s="10"/>
      <c r="AA83" s="10"/>
      <c r="AB83" s="10"/>
      <c r="AC83" s="10"/>
      <c r="AD83" s="10"/>
      <c r="AE83" s="10"/>
    </row>
  </sheetData>
  <phoneticPr fontId="1"/>
  <hyperlinks>
    <hyperlink ref="Z20" r:id="rId1" display="👉コレステロールについてはDietary Guidelines: “Eat as Little Dietary Cholesterol as Possible”" xr:uid="{534653F9-C629-4696-8BB3-5E4237246C5B}"/>
    <hyperlink ref="Z21" r:id="rId2" display="👉塩分についてはhttps://kokushoku.com/dokuritsu-change-salt-faction/を見ましょう。" xr:uid="{FB2DCAFD-D01E-43AD-A89B-66DC5F4A362F}"/>
  </hyperlinks>
  <pageMargins left="0.7" right="0.7" top="0.75" bottom="0.75" header="0.3" footer="0.3"/>
  <pageSetup paperSize="9" orientation="portrait" r:id="rId3"/>
  <ignoredErrors>
    <ignoredError sqref="W6" formula="1"/>
  </ignoredErrors>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6445-3BDD-48EE-B145-0153FFE94641}">
  <dimension ref="A1:U47"/>
  <sheetViews>
    <sheetView topLeftCell="K1" zoomScale="78" zoomScaleNormal="78" workbookViewId="0">
      <selection activeCell="L22" sqref="L22"/>
    </sheetView>
  </sheetViews>
  <sheetFormatPr defaultRowHeight="18"/>
  <cols>
    <col min="1" max="1" width="5.33203125" customWidth="1"/>
    <col min="2" max="2" width="24.75" customWidth="1"/>
    <col min="3" max="4" width="45.83203125" customWidth="1"/>
    <col min="5" max="5" width="29.33203125" customWidth="1"/>
    <col min="6" max="6" width="62.5" customWidth="1"/>
    <col min="7" max="7" width="21.4140625" customWidth="1"/>
    <col min="8" max="8" width="16.83203125" customWidth="1"/>
    <col min="9" max="9" width="17.75" customWidth="1"/>
    <col min="10" max="10" width="17.33203125" customWidth="1"/>
    <col min="11" max="11" width="17.5" customWidth="1"/>
    <col min="12" max="12" width="17.75" customWidth="1"/>
    <col min="13" max="13" width="14" customWidth="1"/>
    <col min="14" max="14" width="14.08203125" customWidth="1"/>
    <col min="15" max="15" width="17.6640625" customWidth="1"/>
    <col min="16" max="20" width="17.58203125" customWidth="1"/>
    <col min="21" max="21" width="16.1640625" customWidth="1"/>
  </cols>
  <sheetData>
    <row r="1" spans="1:21">
      <c r="A1" s="135" t="s">
        <v>106</v>
      </c>
      <c r="B1" s="136" t="s">
        <v>307</v>
      </c>
      <c r="C1" s="136" t="s">
        <v>369</v>
      </c>
      <c r="D1" s="136" t="s">
        <v>368</v>
      </c>
      <c r="E1" s="136" t="s">
        <v>337</v>
      </c>
      <c r="F1" s="136" t="s">
        <v>308</v>
      </c>
      <c r="G1" s="136" t="s">
        <v>309</v>
      </c>
      <c r="H1" s="136" t="s">
        <v>310</v>
      </c>
      <c r="I1" s="46" t="s">
        <v>311</v>
      </c>
      <c r="J1" s="46" t="s">
        <v>312</v>
      </c>
      <c r="K1" s="46" t="s">
        <v>313</v>
      </c>
      <c r="L1" s="46" t="s">
        <v>314</v>
      </c>
      <c r="M1" s="46" t="s">
        <v>315</v>
      </c>
      <c r="N1" s="46" t="s">
        <v>316</v>
      </c>
      <c r="P1" s="47" t="s">
        <v>201</v>
      </c>
      <c r="Q1" s="48" t="s">
        <v>205</v>
      </c>
      <c r="R1" s="44" t="s">
        <v>202</v>
      </c>
      <c r="S1" s="45" t="s">
        <v>203</v>
      </c>
      <c r="T1" s="45" t="s">
        <v>206</v>
      </c>
      <c r="U1" s="45" t="s">
        <v>204</v>
      </c>
    </row>
    <row r="2" spans="1:21">
      <c r="A2" s="137">
        <v>1</v>
      </c>
      <c r="B2" s="133" t="s">
        <v>334</v>
      </c>
      <c r="C2" s="133" t="s">
        <v>317</v>
      </c>
      <c r="D2" s="133"/>
      <c r="E2" s="133" t="s">
        <v>338</v>
      </c>
      <c r="F2" s="133" t="s">
        <v>333</v>
      </c>
      <c r="G2" s="133">
        <v>210</v>
      </c>
      <c r="H2" s="133">
        <f>G2*365</f>
        <v>76650</v>
      </c>
      <c r="I2" s="133">
        <v>23000</v>
      </c>
      <c r="J2" s="133">
        <f>H2/I2</f>
        <v>3.3326086956521741</v>
      </c>
      <c r="K2" s="133">
        <f>365/J2</f>
        <v>109.52380952380952</v>
      </c>
      <c r="L2" s="133">
        <v>3280</v>
      </c>
      <c r="M2" s="133">
        <f>J2*L2</f>
        <v>10930.956521739132</v>
      </c>
      <c r="N2" s="133">
        <f>M2/365</f>
        <v>29.947826086956525</v>
      </c>
      <c r="P2" s="49">
        <f t="shared" ref="P2:P7" si="0">G2/3</f>
        <v>70</v>
      </c>
      <c r="Q2" s="49">
        <f t="shared" ref="Q2:Q7" si="1">N2/3</f>
        <v>9.9826086956521749</v>
      </c>
      <c r="R2" s="50">
        <f t="shared" ref="R2:R7" si="2">G2*7</f>
        <v>1470</v>
      </c>
      <c r="S2" s="51">
        <f t="shared" ref="S2:S7" si="3">N2*7</f>
        <v>209.63478260869567</v>
      </c>
      <c r="T2" s="52">
        <f t="shared" ref="T2:T7" si="4">H2/12</f>
        <v>6387.5</v>
      </c>
      <c r="U2" s="53">
        <f t="shared" ref="U2:U7" si="5">M2/12</f>
        <v>910.91304347826099</v>
      </c>
    </row>
    <row r="3" spans="1:21">
      <c r="A3" s="138">
        <v>2</v>
      </c>
      <c r="B3" s="134" t="s">
        <v>266</v>
      </c>
      <c r="C3" s="134" t="s">
        <v>331</v>
      </c>
      <c r="D3" s="134"/>
      <c r="E3" s="134" t="s">
        <v>339</v>
      </c>
      <c r="F3" s="134" t="s">
        <v>332</v>
      </c>
      <c r="G3" s="134">
        <v>40</v>
      </c>
      <c r="H3" s="134">
        <f>G3*365</f>
        <v>14600</v>
      </c>
      <c r="I3" s="134">
        <v>1000</v>
      </c>
      <c r="J3" s="134">
        <f>H3/I3</f>
        <v>14.6</v>
      </c>
      <c r="K3" s="134">
        <f>365/J3</f>
        <v>25</v>
      </c>
      <c r="L3" s="134">
        <v>880</v>
      </c>
      <c r="M3" s="134">
        <f>J3*L3</f>
        <v>12848</v>
      </c>
      <c r="N3" s="134">
        <f>M3/365</f>
        <v>35.200000000000003</v>
      </c>
      <c r="P3" s="54">
        <f t="shared" si="0"/>
        <v>13.333333333333334</v>
      </c>
      <c r="Q3" s="55">
        <f t="shared" si="1"/>
        <v>11.733333333333334</v>
      </c>
      <c r="R3" s="56">
        <f t="shared" si="2"/>
        <v>280</v>
      </c>
      <c r="S3" s="57">
        <f t="shared" si="3"/>
        <v>246.40000000000003</v>
      </c>
      <c r="T3" s="58">
        <f t="shared" si="4"/>
        <v>1216.6666666666667</v>
      </c>
      <c r="U3" s="59">
        <f t="shared" si="5"/>
        <v>1070.6666666666667</v>
      </c>
    </row>
    <row r="4" spans="1:21">
      <c r="A4" s="137">
        <v>3</v>
      </c>
      <c r="B4" s="133" t="s">
        <v>268</v>
      </c>
      <c r="C4" s="133" t="s">
        <v>344</v>
      </c>
      <c r="D4" s="133"/>
      <c r="E4" s="133" t="s">
        <v>340</v>
      </c>
      <c r="F4" s="133"/>
      <c r="G4" s="133">
        <v>20</v>
      </c>
      <c r="H4" s="133">
        <f>G4*365</f>
        <v>7300</v>
      </c>
      <c r="I4" s="133">
        <v>1000</v>
      </c>
      <c r="J4" s="133">
        <f>H4/I4</f>
        <v>7.3</v>
      </c>
      <c r="K4" s="133">
        <f>365/J4</f>
        <v>50</v>
      </c>
      <c r="L4" s="133">
        <v>600</v>
      </c>
      <c r="M4" s="133">
        <f>J4*L4</f>
        <v>4380</v>
      </c>
      <c r="N4" s="133">
        <f>M4/365</f>
        <v>12</v>
      </c>
      <c r="P4" s="60">
        <f t="shared" si="0"/>
        <v>6.666666666666667</v>
      </c>
      <c r="Q4" s="49">
        <f t="shared" si="1"/>
        <v>4</v>
      </c>
      <c r="R4" s="49">
        <f t="shared" si="2"/>
        <v>140</v>
      </c>
      <c r="S4" s="49">
        <f t="shared" si="3"/>
        <v>84</v>
      </c>
      <c r="T4" s="49">
        <f t="shared" si="4"/>
        <v>608.33333333333337</v>
      </c>
      <c r="U4" s="53">
        <f t="shared" si="5"/>
        <v>365</v>
      </c>
    </row>
    <row r="5" spans="1:21">
      <c r="A5" s="138">
        <v>4</v>
      </c>
      <c r="B5" s="134" t="s">
        <v>294</v>
      </c>
      <c r="C5" s="134" t="s">
        <v>354</v>
      </c>
      <c r="D5" s="134"/>
      <c r="E5" s="134" t="s">
        <v>341</v>
      </c>
      <c r="F5" s="134" t="s">
        <v>335</v>
      </c>
      <c r="G5" s="134">
        <v>55</v>
      </c>
      <c r="H5" s="134">
        <f>G5*365</f>
        <v>20075</v>
      </c>
      <c r="I5" s="134">
        <v>2000</v>
      </c>
      <c r="J5" s="134">
        <f>H5/I5</f>
        <v>10.0375</v>
      </c>
      <c r="K5" s="134">
        <f>365/J5</f>
        <v>36.363636363636367</v>
      </c>
      <c r="L5" s="134">
        <v>900</v>
      </c>
      <c r="M5" s="139">
        <f>J5*L5</f>
        <v>9033.75</v>
      </c>
      <c r="N5" s="134">
        <f>M5/365</f>
        <v>24.75</v>
      </c>
      <c r="P5" s="57">
        <f t="shared" si="0"/>
        <v>18.333333333333332</v>
      </c>
      <c r="Q5" s="55">
        <f t="shared" si="1"/>
        <v>8.25</v>
      </c>
      <c r="R5" s="61">
        <f t="shared" si="2"/>
        <v>385</v>
      </c>
      <c r="S5" s="54">
        <f t="shared" si="3"/>
        <v>173.25</v>
      </c>
      <c r="T5" s="55">
        <f t="shared" si="4"/>
        <v>1672.9166666666667</v>
      </c>
      <c r="U5" s="59">
        <f t="shared" si="5"/>
        <v>752.8125</v>
      </c>
    </row>
    <row r="6" spans="1:21">
      <c r="A6" s="137">
        <v>5</v>
      </c>
      <c r="B6" s="133" t="s">
        <v>272</v>
      </c>
      <c r="C6" s="133" t="s">
        <v>355</v>
      </c>
      <c r="D6" s="133" t="s">
        <v>345</v>
      </c>
      <c r="E6" s="133" t="s">
        <v>342</v>
      </c>
      <c r="F6" s="133" t="s">
        <v>336</v>
      </c>
      <c r="G6" s="133">
        <v>10</v>
      </c>
      <c r="H6" s="133">
        <f>G6*365</f>
        <v>3650</v>
      </c>
      <c r="I6" s="133">
        <v>1000</v>
      </c>
      <c r="J6" s="133">
        <f>H6/I6</f>
        <v>3.65</v>
      </c>
      <c r="K6" s="133">
        <f>365/J6</f>
        <v>100</v>
      </c>
      <c r="L6" s="133"/>
      <c r="M6" s="133">
        <f>J6*L6</f>
        <v>0</v>
      </c>
      <c r="N6" s="133">
        <f>M6/365</f>
        <v>0</v>
      </c>
      <c r="P6" s="49">
        <f t="shared" si="0"/>
        <v>3.3333333333333335</v>
      </c>
      <c r="Q6" s="49">
        <f t="shared" si="1"/>
        <v>0</v>
      </c>
      <c r="R6" s="49">
        <f t="shared" si="2"/>
        <v>70</v>
      </c>
      <c r="S6" s="49">
        <f t="shared" si="3"/>
        <v>0</v>
      </c>
      <c r="T6" s="49">
        <f t="shared" si="4"/>
        <v>304.16666666666669</v>
      </c>
      <c r="U6" s="49">
        <f t="shared" si="5"/>
        <v>0</v>
      </c>
    </row>
    <row r="7" spans="1:21">
      <c r="A7" s="138">
        <v>5</v>
      </c>
      <c r="B7" s="134" t="s">
        <v>103</v>
      </c>
      <c r="C7" s="134"/>
      <c r="D7" s="134"/>
      <c r="E7" s="134"/>
      <c r="F7" s="134"/>
      <c r="G7" s="134">
        <f>SUBTOTAL(109,G2:G6)</f>
        <v>335</v>
      </c>
      <c r="H7" s="134">
        <f t="shared" ref="H7:N7" si="6">SUM(H2:H6)</f>
        <v>122275</v>
      </c>
      <c r="I7" s="134">
        <f t="shared" si="6"/>
        <v>28000</v>
      </c>
      <c r="J7" s="134">
        <f t="shared" si="6"/>
        <v>38.920108695652175</v>
      </c>
      <c r="K7" s="134">
        <f t="shared" si="6"/>
        <v>320.88744588744589</v>
      </c>
      <c r="L7" s="134">
        <f t="shared" si="6"/>
        <v>5660</v>
      </c>
      <c r="M7" s="134">
        <f t="shared" si="6"/>
        <v>37192.706521739135</v>
      </c>
      <c r="N7" s="134">
        <f t="shared" si="6"/>
        <v>101.89782608695653</v>
      </c>
      <c r="P7" s="54">
        <f t="shared" si="0"/>
        <v>111.66666666666667</v>
      </c>
      <c r="Q7" s="55">
        <f t="shared" si="1"/>
        <v>33.965942028985509</v>
      </c>
      <c r="R7" s="61">
        <f t="shared" si="2"/>
        <v>2345</v>
      </c>
      <c r="S7" s="54">
        <f t="shared" si="3"/>
        <v>713.28478260869565</v>
      </c>
      <c r="T7" s="55">
        <f t="shared" si="4"/>
        <v>10189.583333333334</v>
      </c>
      <c r="U7" s="62">
        <f t="shared" si="5"/>
        <v>3099.392210144928</v>
      </c>
    </row>
    <row r="8" spans="1:21">
      <c r="A8" s="137"/>
      <c r="B8" s="133"/>
      <c r="C8" s="133"/>
      <c r="D8" s="133"/>
      <c r="E8" s="133"/>
      <c r="F8" s="133"/>
      <c r="G8" s="133"/>
      <c r="H8" s="133"/>
      <c r="I8" s="133"/>
      <c r="J8" s="133"/>
      <c r="K8" s="133"/>
      <c r="L8" s="133"/>
      <c r="M8" s="133"/>
      <c r="N8" s="133"/>
      <c r="P8" s="49"/>
      <c r="Q8" s="49"/>
      <c r="R8" s="49"/>
      <c r="S8" s="49"/>
      <c r="T8" s="49"/>
      <c r="U8" s="49"/>
    </row>
    <row r="9" spans="1:21">
      <c r="A9" s="138">
        <v>1</v>
      </c>
      <c r="B9" s="134" t="s">
        <v>295</v>
      </c>
      <c r="C9" s="134" t="s">
        <v>356</v>
      </c>
      <c r="D9" s="134" t="s">
        <v>343</v>
      </c>
      <c r="E9" s="134" t="s">
        <v>346</v>
      </c>
      <c r="F9" s="134" t="s">
        <v>347</v>
      </c>
      <c r="G9" s="134">
        <v>4</v>
      </c>
      <c r="H9" s="134">
        <f>G9*365</f>
        <v>1460</v>
      </c>
      <c r="I9" s="134">
        <v>1000</v>
      </c>
      <c r="J9" s="134">
        <f>H9/I9</f>
        <v>1.46</v>
      </c>
      <c r="K9" s="134">
        <f>365/J9</f>
        <v>250</v>
      </c>
      <c r="L9" s="134">
        <v>2774</v>
      </c>
      <c r="M9" s="134">
        <f>J9*L9</f>
        <v>4050.04</v>
      </c>
      <c r="N9" s="134">
        <f>M9/365</f>
        <v>11.096</v>
      </c>
      <c r="P9" s="54">
        <f t="shared" ref="P9:P14" si="7">G9/3</f>
        <v>1.3333333333333333</v>
      </c>
      <c r="Q9" s="55">
        <f t="shared" ref="Q9:Q14" si="8">N9/3</f>
        <v>3.6986666666666665</v>
      </c>
      <c r="R9" s="61">
        <f t="shared" ref="R9:R14" si="9">G9*7</f>
        <v>28</v>
      </c>
      <c r="S9" s="54">
        <f t="shared" ref="S9:S14" si="10">N9*7</f>
        <v>77.671999999999997</v>
      </c>
      <c r="T9" s="55">
        <f t="shared" ref="T9:T14" si="11">H9/12</f>
        <v>121.66666666666667</v>
      </c>
      <c r="U9" s="62">
        <f t="shared" ref="U9:U14" si="12">M9/12</f>
        <v>337.50333333333333</v>
      </c>
    </row>
    <row r="10" spans="1:21">
      <c r="A10" s="137">
        <v>2</v>
      </c>
      <c r="B10" s="133" t="s">
        <v>276</v>
      </c>
      <c r="C10" s="133" t="s">
        <v>349</v>
      </c>
      <c r="D10" s="133" t="s">
        <v>357</v>
      </c>
      <c r="E10" s="133" t="s">
        <v>348</v>
      </c>
      <c r="F10" s="133" t="s">
        <v>350</v>
      </c>
      <c r="G10" s="133">
        <v>270</v>
      </c>
      <c r="H10" s="133">
        <f>G10*365</f>
        <v>98550</v>
      </c>
      <c r="I10" s="133">
        <v>10000</v>
      </c>
      <c r="J10" s="133">
        <f>H10/I10</f>
        <v>9.8550000000000004</v>
      </c>
      <c r="K10" s="133">
        <f>365/J10</f>
        <v>37.037037037037038</v>
      </c>
      <c r="L10" s="133">
        <v>4980</v>
      </c>
      <c r="M10" s="131">
        <f>J10*L10</f>
        <v>49077.9</v>
      </c>
      <c r="N10" s="133">
        <f>M10/365</f>
        <v>134.46</v>
      </c>
      <c r="P10" s="49">
        <f t="shared" si="7"/>
        <v>90</v>
      </c>
      <c r="Q10" s="49">
        <f t="shared" si="8"/>
        <v>44.82</v>
      </c>
      <c r="R10" s="49">
        <f t="shared" si="9"/>
        <v>1890</v>
      </c>
      <c r="S10" s="49">
        <f t="shared" si="10"/>
        <v>941.22</v>
      </c>
      <c r="T10" s="49">
        <f t="shared" si="11"/>
        <v>8212.5</v>
      </c>
      <c r="U10" s="49">
        <f t="shared" si="12"/>
        <v>4089.8250000000003</v>
      </c>
    </row>
    <row r="11" spans="1:21">
      <c r="A11" s="138">
        <v>3</v>
      </c>
      <c r="B11" s="134" t="s">
        <v>296</v>
      </c>
      <c r="C11" s="134" t="s">
        <v>358</v>
      </c>
      <c r="D11" s="134" t="s">
        <v>359</v>
      </c>
      <c r="E11" s="134" t="s">
        <v>351</v>
      </c>
      <c r="F11" s="134" t="s">
        <v>352</v>
      </c>
      <c r="G11" s="134">
        <v>2</v>
      </c>
      <c r="H11" s="134">
        <f>G11*365</f>
        <v>730</v>
      </c>
      <c r="I11" s="134">
        <v>624</v>
      </c>
      <c r="J11" s="134">
        <f>H11/I11</f>
        <v>1.1698717948717949</v>
      </c>
      <c r="K11" s="134">
        <f>365/J11</f>
        <v>312</v>
      </c>
      <c r="L11" s="134">
        <v>3082</v>
      </c>
      <c r="M11" s="134">
        <f>J11*L11</f>
        <v>3605.5448717948721</v>
      </c>
      <c r="N11" s="134">
        <f>M11/365</f>
        <v>9.8782051282051295</v>
      </c>
      <c r="P11" s="54">
        <f t="shared" si="7"/>
        <v>0.66666666666666663</v>
      </c>
      <c r="Q11" s="55">
        <f t="shared" si="8"/>
        <v>3.292735042735043</v>
      </c>
      <c r="R11" s="61">
        <f t="shared" si="9"/>
        <v>14</v>
      </c>
      <c r="S11" s="54">
        <f t="shared" si="10"/>
        <v>69.147435897435912</v>
      </c>
      <c r="T11" s="55">
        <f t="shared" si="11"/>
        <v>60.833333333333336</v>
      </c>
      <c r="U11" s="62">
        <f t="shared" si="12"/>
        <v>300.46207264957269</v>
      </c>
    </row>
    <row r="12" spans="1:21">
      <c r="A12" s="137">
        <v>4</v>
      </c>
      <c r="B12" s="133" t="s">
        <v>298</v>
      </c>
      <c r="C12" s="133" t="s">
        <v>353</v>
      </c>
      <c r="D12" s="133" t="s">
        <v>371</v>
      </c>
      <c r="E12" s="133" t="s">
        <v>372</v>
      </c>
      <c r="F12" s="133" t="s">
        <v>373</v>
      </c>
      <c r="G12" s="133">
        <v>180</v>
      </c>
      <c r="H12" s="133">
        <f>G12*365</f>
        <v>65700</v>
      </c>
      <c r="I12" s="133">
        <v>18000</v>
      </c>
      <c r="J12" s="133">
        <f>H12/I12</f>
        <v>3.65</v>
      </c>
      <c r="K12" s="133">
        <f>365/J12</f>
        <v>100</v>
      </c>
      <c r="L12" s="133">
        <v>3591</v>
      </c>
      <c r="M12" s="131">
        <f>J12*L12</f>
        <v>13107.15</v>
      </c>
      <c r="N12" s="133">
        <f>M12/365</f>
        <v>35.909999999999997</v>
      </c>
      <c r="P12" s="49">
        <f t="shared" si="7"/>
        <v>60</v>
      </c>
      <c r="Q12" s="49">
        <f t="shared" si="8"/>
        <v>11.969999999999999</v>
      </c>
      <c r="R12" s="49">
        <f t="shared" si="9"/>
        <v>1260</v>
      </c>
      <c r="S12" s="49">
        <f t="shared" si="10"/>
        <v>251.36999999999998</v>
      </c>
      <c r="T12" s="49">
        <f t="shared" si="11"/>
        <v>5475</v>
      </c>
      <c r="U12" s="49">
        <f t="shared" si="12"/>
        <v>1092.2625</v>
      </c>
    </row>
    <row r="13" spans="1:21">
      <c r="A13" s="138">
        <v>5</v>
      </c>
      <c r="B13" s="134" t="s">
        <v>280</v>
      </c>
      <c r="C13" s="134" t="s">
        <v>370</v>
      </c>
      <c r="D13" s="134" t="s">
        <v>374</v>
      </c>
      <c r="E13" s="134" t="s">
        <v>375</v>
      </c>
      <c r="F13" s="134"/>
      <c r="G13" s="134">
        <v>180</v>
      </c>
      <c r="H13" s="134">
        <f>G13*365</f>
        <v>65700</v>
      </c>
      <c r="I13" s="134">
        <v>12000</v>
      </c>
      <c r="J13" s="134">
        <f>H13/I13</f>
        <v>5.4749999999999996</v>
      </c>
      <c r="K13" s="134">
        <f>365/J13</f>
        <v>66.666666666666671</v>
      </c>
      <c r="L13" s="134">
        <v>5313</v>
      </c>
      <c r="M13" s="134">
        <f>J13*L13</f>
        <v>29088.674999999999</v>
      </c>
      <c r="N13" s="134">
        <f>M13/365</f>
        <v>79.694999999999993</v>
      </c>
      <c r="P13" s="54">
        <f t="shared" si="7"/>
        <v>60</v>
      </c>
      <c r="Q13" s="55">
        <f t="shared" si="8"/>
        <v>26.564999999999998</v>
      </c>
      <c r="R13" s="61">
        <f t="shared" si="9"/>
        <v>1260</v>
      </c>
      <c r="S13" s="54">
        <f t="shared" si="10"/>
        <v>557.86500000000001</v>
      </c>
      <c r="T13" s="55">
        <f t="shared" si="11"/>
        <v>5475</v>
      </c>
      <c r="U13" s="62">
        <f t="shared" si="12"/>
        <v>2424.0562500000001</v>
      </c>
    </row>
    <row r="14" spans="1:21">
      <c r="A14" s="137">
        <v>10</v>
      </c>
      <c r="B14" s="133" t="s">
        <v>104</v>
      </c>
      <c r="C14" s="133"/>
      <c r="D14" s="133"/>
      <c r="E14" s="133"/>
      <c r="F14" s="133"/>
      <c r="G14" s="133">
        <f t="shared" ref="G14:N14" si="13">SUM(G2:G6,G9:G13)</f>
        <v>971</v>
      </c>
      <c r="H14" s="133">
        <f t="shared" si="13"/>
        <v>354415</v>
      </c>
      <c r="I14" s="133">
        <f t="shared" si="13"/>
        <v>69624</v>
      </c>
      <c r="J14" s="133">
        <f t="shared" si="13"/>
        <v>60.529980490523968</v>
      </c>
      <c r="K14" s="133">
        <f t="shared" si="13"/>
        <v>1086.5911495911496</v>
      </c>
      <c r="L14" s="133">
        <f t="shared" si="13"/>
        <v>25400</v>
      </c>
      <c r="M14" s="133">
        <f t="shared" si="13"/>
        <v>136122.016393534</v>
      </c>
      <c r="N14" s="133">
        <f t="shared" si="13"/>
        <v>372.93703121516165</v>
      </c>
      <c r="P14" s="49">
        <f t="shared" si="7"/>
        <v>323.66666666666669</v>
      </c>
      <c r="Q14" s="49">
        <f t="shared" si="8"/>
        <v>124.31234373838721</v>
      </c>
      <c r="R14" s="49">
        <f t="shared" si="9"/>
        <v>6797</v>
      </c>
      <c r="S14" s="49">
        <f t="shared" si="10"/>
        <v>2610.5592185061314</v>
      </c>
      <c r="T14" s="49">
        <f t="shared" si="11"/>
        <v>29534.583333333332</v>
      </c>
      <c r="U14" s="49">
        <f t="shared" si="12"/>
        <v>11343.501366127834</v>
      </c>
    </row>
    <row r="15" spans="1:21">
      <c r="A15" s="138"/>
      <c r="B15" s="134"/>
      <c r="C15" s="134"/>
      <c r="D15" s="134"/>
      <c r="E15" s="134"/>
      <c r="F15" s="134"/>
      <c r="G15" s="134"/>
      <c r="H15" s="134"/>
      <c r="I15" s="134"/>
      <c r="J15" s="134"/>
      <c r="K15" s="134"/>
      <c r="L15" s="134"/>
      <c r="M15" s="134"/>
      <c r="N15" s="134"/>
      <c r="P15" s="54"/>
      <c r="Q15" s="55"/>
      <c r="R15" s="61"/>
      <c r="S15" s="54"/>
      <c r="T15" s="55"/>
      <c r="U15" s="62"/>
    </row>
    <row r="16" spans="1:21">
      <c r="A16" s="137">
        <v>1</v>
      </c>
      <c r="B16" s="133" t="s">
        <v>297</v>
      </c>
      <c r="C16" s="133" t="s">
        <v>382</v>
      </c>
      <c r="D16" s="133" t="s">
        <v>376</v>
      </c>
      <c r="E16" s="133" t="s">
        <v>377</v>
      </c>
      <c r="F16" s="133" t="s">
        <v>378</v>
      </c>
      <c r="G16" s="133">
        <v>180</v>
      </c>
      <c r="H16" s="133">
        <f>G16*365</f>
        <v>65700</v>
      </c>
      <c r="I16" s="133">
        <v>18000</v>
      </c>
      <c r="J16" s="133">
        <f>H16/I16</f>
        <v>3.65</v>
      </c>
      <c r="K16" s="133">
        <f>365/J16</f>
        <v>100</v>
      </c>
      <c r="L16" s="133">
        <v>6669</v>
      </c>
      <c r="M16" s="133">
        <f>J16*L16</f>
        <v>24341.85</v>
      </c>
      <c r="N16" s="133">
        <f>M16/365</f>
        <v>66.69</v>
      </c>
      <c r="P16" s="49">
        <f t="shared" ref="P16:P17" si="14">G16/3</f>
        <v>60</v>
      </c>
      <c r="Q16" s="49">
        <f t="shared" ref="Q16:Q17" si="15">N16/3</f>
        <v>22.23</v>
      </c>
      <c r="R16" s="49">
        <f t="shared" ref="R16:R17" si="16">G16*7</f>
        <v>1260</v>
      </c>
      <c r="S16" s="49">
        <f t="shared" ref="S16:S17" si="17">N16*7</f>
        <v>466.83</v>
      </c>
      <c r="T16" s="49">
        <f t="shared" ref="T16:T17" si="18">H16/12</f>
        <v>5475</v>
      </c>
      <c r="U16" s="49">
        <f t="shared" ref="U16:U17" si="19">M16/12</f>
        <v>2028.4875</v>
      </c>
    </row>
    <row r="17" spans="1:21">
      <c r="A17" s="138">
        <v>11</v>
      </c>
      <c r="B17" s="134" t="s">
        <v>105</v>
      </c>
      <c r="C17" s="134"/>
      <c r="D17" s="134"/>
      <c r="E17" s="134"/>
      <c r="F17" s="134"/>
      <c r="G17" s="134">
        <f>SUM(G2:G6,G9:G13,G16:G16)</f>
        <v>1151</v>
      </c>
      <c r="H17" s="134">
        <f>SUM(H2:H6,H9:H13,H16:H16)</f>
        <v>420115</v>
      </c>
      <c r="I17" s="134">
        <f>SUM(I2:I6,I9:I13,I15:I16)</f>
        <v>87624</v>
      </c>
      <c r="J17" s="134">
        <f>SUM(J2:J6,J9:J13,J16:J16)</f>
        <v>64.179980490523974</v>
      </c>
      <c r="K17" s="134">
        <f>SUM(K2:K6,K9:K13,K16:K16)</f>
        <v>1186.5911495911496</v>
      </c>
      <c r="L17" s="134">
        <f>SUM(L2:L6,L9:L13,L16:L16)</f>
        <v>32069</v>
      </c>
      <c r="M17" s="134">
        <f>SUM(M2:M6,M9:M13,M16:M16)</f>
        <v>160463.866393534</v>
      </c>
      <c r="N17" s="134">
        <f>SUM(N2:N6,N9:N13,N16:N16)</f>
        <v>439.62703121516165</v>
      </c>
      <c r="P17" s="55">
        <f t="shared" si="14"/>
        <v>383.66666666666669</v>
      </c>
      <c r="Q17" s="55">
        <f t="shared" si="15"/>
        <v>146.54234373838722</v>
      </c>
      <c r="R17" s="61">
        <f t="shared" si="16"/>
        <v>8057</v>
      </c>
      <c r="S17" s="63">
        <f t="shared" si="17"/>
        <v>3077.3892185061313</v>
      </c>
      <c r="T17" s="64">
        <f t="shared" si="18"/>
        <v>35009.583333333336</v>
      </c>
      <c r="U17" s="62">
        <f t="shared" si="19"/>
        <v>13371.988866127833</v>
      </c>
    </row>
    <row r="18" spans="1:21">
      <c r="E18" s="134" t="s">
        <v>379</v>
      </c>
      <c r="F18" s="134"/>
    </row>
    <row r="19" spans="1:21" ht="22.5">
      <c r="B19" s="42" t="s">
        <v>200</v>
      </c>
      <c r="E19" s="139" t="s">
        <v>380</v>
      </c>
      <c r="F19" s="139"/>
      <c r="G19" s="12" t="s">
        <v>120</v>
      </c>
      <c r="I19" t="s">
        <v>299</v>
      </c>
      <c r="L19" s="12" t="s">
        <v>300</v>
      </c>
    </row>
    <row r="20" spans="1:21">
      <c r="B20" s="11"/>
      <c r="E20" s="134" t="s">
        <v>381</v>
      </c>
      <c r="F20" s="134"/>
      <c r="L20" t="s">
        <v>114</v>
      </c>
    </row>
    <row r="21" spans="1:21" ht="19">
      <c r="B21" s="43" t="s">
        <v>0</v>
      </c>
      <c r="C21" s="43" t="s">
        <v>318</v>
      </c>
      <c r="D21" s="43"/>
      <c r="E21" s="164" t="s">
        <v>383</v>
      </c>
      <c r="F21" s="43"/>
      <c r="G21" t="s">
        <v>305</v>
      </c>
      <c r="I21" s="12"/>
      <c r="L21" t="s">
        <v>112</v>
      </c>
    </row>
    <row r="22" spans="1:21" ht="19">
      <c r="B22" s="43" t="s">
        <v>319</v>
      </c>
      <c r="C22" s="43">
        <f>M17</f>
        <v>160463.866393534</v>
      </c>
      <c r="D22" s="43"/>
      <c r="E22" s="164" t="s">
        <v>384</v>
      </c>
      <c r="F22" s="43"/>
      <c r="G22" t="s">
        <v>301</v>
      </c>
      <c r="L22" t="s">
        <v>175</v>
      </c>
    </row>
    <row r="23" spans="1:21" ht="19">
      <c r="B23" s="43" t="s">
        <v>107</v>
      </c>
      <c r="C23" s="43"/>
      <c r="D23" s="43"/>
      <c r="E23" s="43"/>
      <c r="F23" s="43"/>
      <c r="G23" t="s">
        <v>306</v>
      </c>
      <c r="L23" t="s">
        <v>176</v>
      </c>
    </row>
    <row r="24" spans="1:21" ht="19">
      <c r="B24" s="43" t="s">
        <v>108</v>
      </c>
      <c r="C24" s="43" t="e">
        <f>C22/C23</f>
        <v>#DIV/0!</v>
      </c>
      <c r="D24" s="43"/>
      <c r="E24" s="43"/>
      <c r="F24" s="43"/>
      <c r="G24" t="s">
        <v>302</v>
      </c>
      <c r="L24" t="s">
        <v>113</v>
      </c>
    </row>
    <row r="25" spans="1:21" ht="19">
      <c r="B25" s="43"/>
      <c r="C25" s="43"/>
      <c r="D25" s="43"/>
      <c r="E25" s="43"/>
      <c r="F25" s="43"/>
      <c r="G25" t="s">
        <v>303</v>
      </c>
      <c r="L25" t="s">
        <v>263</v>
      </c>
    </row>
    <row r="26" spans="1:21" ht="19">
      <c r="B26" s="43" t="s">
        <v>111</v>
      </c>
      <c r="C26" s="43" t="e">
        <f>C24*100</f>
        <v>#DIV/0!</v>
      </c>
      <c r="D26" s="43"/>
      <c r="E26" s="43"/>
      <c r="F26" s="43"/>
      <c r="G26" t="s">
        <v>304</v>
      </c>
      <c r="L26" t="s">
        <v>264</v>
      </c>
    </row>
    <row r="28" spans="1:21" ht="19">
      <c r="B28" s="43" t="s">
        <v>0</v>
      </c>
      <c r="C28" s="43" t="s">
        <v>320</v>
      </c>
      <c r="D28" s="43"/>
      <c r="E28" s="43"/>
    </row>
    <row r="29" spans="1:21" ht="19">
      <c r="B29" s="43" t="s">
        <v>319</v>
      </c>
      <c r="C29" s="43">
        <f>U17</f>
        <v>13371.988866127833</v>
      </c>
      <c r="D29" s="43"/>
      <c r="E29" s="43"/>
    </row>
    <row r="30" spans="1:21" ht="19">
      <c r="B30" s="43" t="s">
        <v>107</v>
      </c>
      <c r="C30" s="43"/>
      <c r="D30" s="43"/>
      <c r="E30" s="43"/>
    </row>
    <row r="31" spans="1:21" ht="19">
      <c r="B31" s="43" t="s">
        <v>108</v>
      </c>
      <c r="C31" s="43" t="e">
        <f>C29/C30</f>
        <v>#DIV/0!</v>
      </c>
      <c r="D31" s="43"/>
      <c r="E31" s="43"/>
    </row>
    <row r="32" spans="1:21" ht="19">
      <c r="B32" s="43"/>
      <c r="C32" s="43"/>
      <c r="D32" s="43"/>
      <c r="E32" s="43"/>
    </row>
    <row r="33" spans="2:5" ht="19">
      <c r="B33" s="43" t="s">
        <v>111</v>
      </c>
      <c r="C33" s="43" t="e">
        <f>C31*100</f>
        <v>#DIV/0!</v>
      </c>
      <c r="D33" s="43"/>
      <c r="E33" s="43"/>
    </row>
    <row r="35" spans="2:5" ht="19">
      <c r="B35" s="43" t="s">
        <v>0</v>
      </c>
      <c r="C35" s="43" t="s">
        <v>321</v>
      </c>
      <c r="D35" s="43"/>
      <c r="E35" s="43"/>
    </row>
    <row r="36" spans="2:5" ht="19">
      <c r="B36" s="43" t="s">
        <v>319</v>
      </c>
      <c r="C36" s="43">
        <f>S17</f>
        <v>3077.3892185061313</v>
      </c>
      <c r="D36" s="43"/>
      <c r="E36" s="43"/>
    </row>
    <row r="37" spans="2:5" ht="19">
      <c r="B37" s="43" t="s">
        <v>107</v>
      </c>
      <c r="C37" s="43"/>
      <c r="D37" s="43"/>
      <c r="E37" s="43"/>
    </row>
    <row r="38" spans="2:5" ht="19">
      <c r="B38" s="43" t="s">
        <v>108</v>
      </c>
      <c r="C38" s="43" t="e">
        <f>C36/C37</f>
        <v>#DIV/0!</v>
      </c>
      <c r="D38" s="43"/>
      <c r="E38" s="43"/>
    </row>
    <row r="39" spans="2:5" ht="19">
      <c r="B39" s="43"/>
      <c r="C39" s="43"/>
      <c r="D39" s="43"/>
      <c r="E39" s="43"/>
    </row>
    <row r="40" spans="2:5" ht="19">
      <c r="B40" s="43" t="s">
        <v>111</v>
      </c>
      <c r="C40" s="43" t="e">
        <f>C38*100</f>
        <v>#DIV/0!</v>
      </c>
      <c r="D40" s="43"/>
      <c r="E40" s="43"/>
    </row>
    <row r="42" spans="2:5" ht="19">
      <c r="B42" s="43" t="s">
        <v>0</v>
      </c>
      <c r="C42" s="43" t="s">
        <v>322</v>
      </c>
      <c r="D42" s="43"/>
      <c r="E42" s="43"/>
    </row>
    <row r="43" spans="2:5" ht="19">
      <c r="B43" s="43" t="s">
        <v>319</v>
      </c>
      <c r="C43" s="43">
        <f>N17</f>
        <v>439.62703121516165</v>
      </c>
      <c r="D43" s="43"/>
      <c r="E43" s="43"/>
    </row>
    <row r="44" spans="2:5" ht="19">
      <c r="B44" s="43" t="s">
        <v>107</v>
      </c>
      <c r="C44" s="43"/>
      <c r="D44" s="43"/>
      <c r="E44" s="43"/>
    </row>
    <row r="45" spans="2:5" ht="19">
      <c r="B45" s="43" t="s">
        <v>108</v>
      </c>
      <c r="C45" s="43" t="e">
        <f>C43/C44</f>
        <v>#DIV/0!</v>
      </c>
      <c r="D45" s="43"/>
      <c r="E45" s="43"/>
    </row>
    <row r="46" spans="2:5" ht="19">
      <c r="B46" s="43"/>
      <c r="C46" s="43"/>
      <c r="D46" s="43"/>
      <c r="E46" s="43"/>
    </row>
    <row r="47" spans="2:5" ht="19">
      <c r="B47" s="43" t="s">
        <v>111</v>
      </c>
      <c r="C47" s="43" t="e">
        <f>C45*100</f>
        <v>#DIV/0!</v>
      </c>
      <c r="D47" s="43"/>
      <c r="E47" s="43"/>
    </row>
  </sheetData>
  <phoneticPr fontId="1"/>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E346-8AEE-46D7-8276-5FF80E3A62F9}">
  <dimension ref="A1:I8"/>
  <sheetViews>
    <sheetView workbookViewId="0">
      <selection activeCell="H8" sqref="H8"/>
    </sheetView>
  </sheetViews>
  <sheetFormatPr defaultRowHeight="18"/>
  <cols>
    <col min="1" max="1" width="22.33203125" customWidth="1"/>
    <col min="2" max="9" width="16" customWidth="1"/>
  </cols>
  <sheetData>
    <row r="1" spans="1:9" ht="122" customHeight="1">
      <c r="A1" s="10" t="s">
        <v>57</v>
      </c>
      <c r="B1" s="10" t="s">
        <v>58</v>
      </c>
      <c r="C1" s="10" t="s">
        <v>67</v>
      </c>
      <c r="D1" s="10" t="s">
        <v>59</v>
      </c>
      <c r="E1" s="10" t="s">
        <v>60</v>
      </c>
      <c r="F1" s="10" t="s">
        <v>61</v>
      </c>
      <c r="G1" s="10" t="s">
        <v>62</v>
      </c>
      <c r="H1" s="10" t="s">
        <v>63</v>
      </c>
      <c r="I1" s="10" t="s">
        <v>45</v>
      </c>
    </row>
    <row r="2" spans="1:9">
      <c r="A2" t="s">
        <v>64</v>
      </c>
      <c r="B2">
        <v>5.3</v>
      </c>
      <c r="C2" t="s">
        <v>100</v>
      </c>
      <c r="D2" t="s">
        <v>97</v>
      </c>
      <c r="F2">
        <v>10.8</v>
      </c>
      <c r="G2" t="s">
        <v>65</v>
      </c>
      <c r="I2">
        <f>SUM(テーブル10669[[#This Row],[米油オメガ６含有量３３．４％　オメガ３含有量１．６％]:[フラックスシード１．４ｇ　クロノメーターのデータ参照]])</f>
        <v>16.100000000000001</v>
      </c>
    </row>
    <row r="3" spans="1:9">
      <c r="A3" t="s">
        <v>118</v>
      </c>
      <c r="B3">
        <v>1.518</v>
      </c>
      <c r="C3" t="s">
        <v>101</v>
      </c>
      <c r="D3" t="s">
        <v>98</v>
      </c>
      <c r="E3">
        <v>0.17</v>
      </c>
      <c r="F3">
        <v>4.4279999999999999</v>
      </c>
      <c r="G3">
        <v>3.19</v>
      </c>
      <c r="H3">
        <v>0.06</v>
      </c>
      <c r="I3">
        <f>SUM(テーブル10669[[#This Row],[米油オメガ６含有量３３．４％　オメガ３含有量１．６％]:[フラックスシード１．４ｇ　クロノメーターのデータ参照]])</f>
        <v>9.3659999999999997</v>
      </c>
    </row>
    <row r="4" spans="1:9">
      <c r="A4" t="s">
        <v>119</v>
      </c>
      <c r="B4">
        <v>7.0000000000000007E-2</v>
      </c>
      <c r="C4" t="s">
        <v>102</v>
      </c>
      <c r="D4" t="s">
        <v>99</v>
      </c>
      <c r="E4">
        <v>0.04</v>
      </c>
      <c r="G4">
        <v>9.7899999999999991</v>
      </c>
      <c r="H4">
        <v>0.3</v>
      </c>
      <c r="I4">
        <f>SUM(テーブル10669[[#This Row],[米油オメガ６含有量３３．４％　オメガ３含有量１．６％]:[フラックスシード１．４ｇ　クロノメーターのデータ参照]])</f>
        <v>10.199999999999999</v>
      </c>
    </row>
    <row r="6" spans="1:9">
      <c r="A6" t="s">
        <v>262</v>
      </c>
    </row>
    <row r="7" spans="1:9">
      <c r="A7" t="s">
        <v>66</v>
      </c>
    </row>
    <row r="8" spans="1:9">
      <c r="A8" t="s">
        <v>117</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完全栄養食のための栄養計算表</vt:lpstr>
      <vt:lpstr>完全栄養食のための食費計算表</vt:lpstr>
      <vt:lpstr>オメガ６とオメガ３の手動比率計算表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加藤組之</dc:creator>
  <cp:lastModifiedBy>加藤組之</cp:lastModifiedBy>
  <dcterms:created xsi:type="dcterms:W3CDTF">2015-06-05T18:19:34Z</dcterms:created>
  <dcterms:modified xsi:type="dcterms:W3CDTF">2023-04-24T09:38:13Z</dcterms:modified>
</cp:coreProperties>
</file>